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DieseArbeitsmappe" defaultThemeVersion="166925"/>
  <mc:AlternateContent xmlns:mc="http://schemas.openxmlformats.org/markup-compatibility/2006">
    <mc:Choice Requires="x15">
      <x15ac:absPath xmlns:x15ac="http://schemas.microsoft.com/office/spreadsheetml/2010/11/ac" url="https://d.docs.live.net/2dd342a944af2513/Lagerleiterkurs/Vorlagen/"/>
    </mc:Choice>
  </mc:AlternateContent>
  <xr:revisionPtr revIDLastSave="3" documentId="13_ncr:1_{A799764E-A401-4B61-AF3E-EB32EC29ABA7}" xr6:coauthVersionLast="47" xr6:coauthVersionMax="47" xr10:uidLastSave="{C1796ECE-8611-482E-8A66-468B98D4F964}"/>
  <bookViews>
    <workbookView xWindow="-108" yWindow="-108" windowWidth="23256" windowHeight="12456" xr2:uid="{75E48097-D336-467A-BB19-E6D5D7DCBEED}"/>
  </bookViews>
  <sheets>
    <sheet name="Anmeldung" sheetId="5" r:id="rId1"/>
    <sheet name="Wochenplan" sheetId="17" r:id="rId2"/>
    <sheet name="Gesundheitsblatt" sheetId="18" r:id="rId3"/>
    <sheet name="Leiterteam" sheetId="6" r:id="rId4"/>
    <sheet name="Budget" sheetId="3" r:id="rId5"/>
    <sheet name="Berechnungen" sheetId="4" r:id="rId6"/>
    <sheet name="Sicherheitskonzept" sheetId="7" r:id="rId7"/>
    <sheet name="Notfall-Karten" sheetId="14" r:id="rId8"/>
    <sheet name="Coaching Checkliste" sheetId="9" r:id="rId9"/>
    <sheet name="NAK DIAKONIA" sheetId="11" r:id="rId10"/>
    <sheet name="Terminplan" sheetId="8" r:id="rId11"/>
    <sheet name="Steuerung" sheetId="16" r:id="rId12"/>
  </sheets>
  <definedNames>
    <definedName name="_xlnm.Print_Titles" localSheetId="8">'Coaching Checkliste'!$3:$6</definedName>
    <definedName name="_xlnm.Print_Titles" localSheetId="2">Gesundheitsblatt!$1:$5</definedName>
    <definedName name="_xlnm.Print_Titles" localSheetId="9">'NAK DIAKONIA'!$3:$3</definedName>
    <definedName name="_xlnm.Print_Area" localSheetId="0">Anmeldung!$A$1:$H$25</definedName>
    <definedName name="_xlnm.Print_Area" localSheetId="2">Gesundheitsblatt!$A$1:$K$54</definedName>
    <definedName name="_xlnm.Print_Area" localSheetId="7">'Notfall-Karten'!$A$1:$G$67</definedName>
    <definedName name="_xlnm.Print_Area" localSheetId="1">Wochenplan!$A$1:$R$43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8" l="1"/>
  <c r="B11" i="17"/>
  <c r="B12" i="17" s="1"/>
  <c r="B13" i="17" s="1"/>
  <c r="B14" i="17" s="1"/>
  <c r="B15" i="17" s="1"/>
  <c r="B16" i="17" s="1"/>
  <c r="B17" i="17" s="1"/>
  <c r="B18" i="17" s="1"/>
  <c r="B19" i="17" s="1"/>
  <c r="B20" i="17" s="1"/>
  <c r="B21" i="17" s="1"/>
  <c r="B22" i="17" s="1"/>
  <c r="B23" i="17" s="1"/>
  <c r="B24" i="17" s="1"/>
  <c r="B25" i="17" s="1"/>
  <c r="B26" i="17" s="1"/>
  <c r="B27" i="17" s="1"/>
  <c r="B28" i="17" s="1"/>
  <c r="B29" i="17" s="1"/>
  <c r="B30" i="17" s="1"/>
  <c r="B31" i="17" s="1"/>
  <c r="B32" i="17" s="1"/>
  <c r="B33" i="17" s="1"/>
  <c r="B34" i="17" s="1"/>
  <c r="B35" i="17" s="1"/>
  <c r="B36" i="17" s="1"/>
  <c r="B37" i="17" s="1"/>
  <c r="B38" i="17" s="1"/>
  <c r="B39" i="17" s="1"/>
  <c r="B40" i="17" s="1"/>
  <c r="A11" i="17"/>
  <c r="A12" i="17" s="1"/>
  <c r="A13" i="17" s="1"/>
  <c r="A14" i="17" s="1"/>
  <c r="A15" i="17" s="1"/>
  <c r="A16" i="17" s="1"/>
  <c r="A17" i="17" s="1"/>
  <c r="A18" i="17" s="1"/>
  <c r="A19" i="17" s="1"/>
  <c r="A20" i="17" s="1"/>
  <c r="A21" i="17" s="1"/>
  <c r="C6" i="17"/>
  <c r="C7" i="17" s="1"/>
  <c r="D2" i="17"/>
  <c r="A18" i="9"/>
  <c r="A16" i="9"/>
  <c r="A14" i="9"/>
  <c r="A13" i="9"/>
  <c r="A11" i="9"/>
  <c r="D33" i="14"/>
  <c r="D50" i="14" s="1"/>
  <c r="D67" i="14" s="1"/>
  <c r="D32" i="14"/>
  <c r="D49" i="14" s="1"/>
  <c r="D66" i="14" s="1"/>
  <c r="D31" i="14"/>
  <c r="D48" i="14" s="1"/>
  <c r="D65" i="14" s="1"/>
  <c r="E30" i="14"/>
  <c r="E47" i="14" s="1"/>
  <c r="E64" i="14" s="1"/>
  <c r="D30" i="14"/>
  <c r="D47" i="14" s="1"/>
  <c r="D64" i="14" s="1"/>
  <c r="G29" i="14"/>
  <c r="G46" i="14" s="1"/>
  <c r="G63" i="14" s="1"/>
  <c r="F29" i="14"/>
  <c r="F46" i="14" s="1"/>
  <c r="F63" i="14" s="1"/>
  <c r="E29" i="14"/>
  <c r="E46" i="14" s="1"/>
  <c r="E63" i="14" s="1"/>
  <c r="D29" i="14"/>
  <c r="D46" i="14" s="1"/>
  <c r="D63" i="14" s="1"/>
  <c r="C29" i="14"/>
  <c r="C46" i="14" s="1"/>
  <c r="C63" i="14" s="1"/>
  <c r="B29" i="14"/>
  <c r="B46" i="14" s="1"/>
  <c r="B63" i="14" s="1"/>
  <c r="D28" i="14"/>
  <c r="D45" i="14" s="1"/>
  <c r="D62" i="14" s="1"/>
  <c r="B28" i="14"/>
  <c r="B45" i="14" s="1"/>
  <c r="B62" i="14" s="1"/>
  <c r="D27" i="14"/>
  <c r="D44" i="14" s="1"/>
  <c r="D61" i="14" s="1"/>
  <c r="D26" i="14"/>
  <c r="D43" i="14" s="1"/>
  <c r="D60" i="14" s="1"/>
  <c r="D25" i="14"/>
  <c r="D42" i="14" s="1"/>
  <c r="D59" i="14" s="1"/>
  <c r="D24" i="14"/>
  <c r="D41" i="14" s="1"/>
  <c r="D58" i="14" s="1"/>
  <c r="D23" i="14"/>
  <c r="D40" i="14" s="1"/>
  <c r="D57" i="14" s="1"/>
  <c r="E22" i="14"/>
  <c r="E39" i="14" s="1"/>
  <c r="E56" i="14" s="1"/>
  <c r="D22" i="14"/>
  <c r="D39" i="14" s="1"/>
  <c r="D56" i="14" s="1"/>
  <c r="D21" i="14"/>
  <c r="D38" i="14" s="1"/>
  <c r="D55" i="14" s="1"/>
  <c r="D20" i="14"/>
  <c r="D37" i="14" s="1"/>
  <c r="D54" i="14" s="1"/>
  <c r="D19" i="14"/>
  <c r="D36" i="14" s="1"/>
  <c r="D53" i="14" s="1"/>
  <c r="A30" i="14"/>
  <c r="A47" i="14" s="1"/>
  <c r="A64" i="14" s="1"/>
  <c r="A29" i="14"/>
  <c r="A46" i="14" s="1"/>
  <c r="A63" i="14" s="1"/>
  <c r="G10" i="14"/>
  <c r="G27" i="14" s="1"/>
  <c r="G44" i="14" s="1"/>
  <c r="G61" i="14" s="1"/>
  <c r="G9" i="14"/>
  <c r="G26" i="14" s="1"/>
  <c r="G43" i="14" s="1"/>
  <c r="G60" i="14" s="1"/>
  <c r="G8" i="14"/>
  <c r="G25" i="14" s="1"/>
  <c r="G42" i="14" s="1"/>
  <c r="G59" i="14" s="1"/>
  <c r="G7" i="14"/>
  <c r="G24" i="14" s="1"/>
  <c r="G41" i="14" s="1"/>
  <c r="G58" i="14" s="1"/>
  <c r="G6" i="14"/>
  <c r="G23" i="14" s="1"/>
  <c r="G40" i="14" s="1"/>
  <c r="G57" i="14" s="1"/>
  <c r="E10" i="14"/>
  <c r="E27" i="14" s="1"/>
  <c r="E44" i="14" s="1"/>
  <c r="E61" i="14" s="1"/>
  <c r="E9" i="14"/>
  <c r="E26" i="14" s="1"/>
  <c r="E43" i="14" s="1"/>
  <c r="E60" i="14" s="1"/>
  <c r="E8" i="14"/>
  <c r="E25" i="14" s="1"/>
  <c r="E42" i="14" s="1"/>
  <c r="E59" i="14" s="1"/>
  <c r="E7" i="14"/>
  <c r="E24" i="14" s="1"/>
  <c r="E41" i="14" s="1"/>
  <c r="E58" i="14" s="1"/>
  <c r="E6" i="14"/>
  <c r="E23" i="14" s="1"/>
  <c r="E40" i="14" s="1"/>
  <c r="E57" i="14" s="1"/>
  <c r="G16" i="14"/>
  <c r="G33" i="14" s="1"/>
  <c r="G50" i="14" s="1"/>
  <c r="G67" i="14" s="1"/>
  <c r="F16" i="14"/>
  <c r="F33" i="14" s="1"/>
  <c r="F50" i="14" s="1"/>
  <c r="F67" i="14" s="1"/>
  <c r="E16" i="14"/>
  <c r="E33" i="14" s="1"/>
  <c r="E50" i="14" s="1"/>
  <c r="E67" i="14" s="1"/>
  <c r="G15" i="14"/>
  <c r="G32" i="14" s="1"/>
  <c r="G49" i="14" s="1"/>
  <c r="G66" i="14" s="1"/>
  <c r="F15" i="14"/>
  <c r="F32" i="14" s="1"/>
  <c r="F49" i="14" s="1"/>
  <c r="F66" i="14" s="1"/>
  <c r="E15" i="14"/>
  <c r="E32" i="14" s="1"/>
  <c r="E49" i="14" s="1"/>
  <c r="E66" i="14" s="1"/>
  <c r="F14" i="14"/>
  <c r="F31" i="14" s="1"/>
  <c r="F48" i="14" s="1"/>
  <c r="F65" i="14" s="1"/>
  <c r="G14" i="14"/>
  <c r="G31" i="14" s="1"/>
  <c r="G48" i="14" s="1"/>
  <c r="G65" i="14" s="1"/>
  <c r="E14" i="14"/>
  <c r="E31" i="14" s="1"/>
  <c r="E48" i="14" s="1"/>
  <c r="E65" i="14" s="1"/>
  <c r="C15" i="14"/>
  <c r="C32" i="14" s="1"/>
  <c r="C49" i="14" s="1"/>
  <c r="C66" i="14" s="1"/>
  <c r="B15" i="14"/>
  <c r="B32" i="14" s="1"/>
  <c r="B49" i="14" s="1"/>
  <c r="B66" i="14" s="1"/>
  <c r="A15" i="14"/>
  <c r="A32" i="14" s="1"/>
  <c r="A49" i="14" s="1"/>
  <c r="A66" i="14" s="1"/>
  <c r="B14" i="14"/>
  <c r="B31" i="14" s="1"/>
  <c r="B48" i="14" s="1"/>
  <c r="B65" i="14" s="1"/>
  <c r="C14" i="14"/>
  <c r="C31" i="14" s="1"/>
  <c r="C48" i="14" s="1"/>
  <c r="C65" i="14" s="1"/>
  <c r="A14" i="14"/>
  <c r="A31" i="14" s="1"/>
  <c r="A48" i="14" s="1"/>
  <c r="A65" i="14" s="1"/>
  <c r="F3" i="14"/>
  <c r="F20" i="14" s="1"/>
  <c r="F37" i="14" s="1"/>
  <c r="F54" i="14" s="1"/>
  <c r="G3" i="14"/>
  <c r="G20" i="14" s="1"/>
  <c r="G37" i="14" s="1"/>
  <c r="G54" i="14" s="1"/>
  <c r="E3" i="14"/>
  <c r="E20" i="14" s="1"/>
  <c r="E37" i="14" s="1"/>
  <c r="E54" i="14" s="1"/>
  <c r="G2" i="14"/>
  <c r="G19" i="14" s="1"/>
  <c r="G36" i="14" s="1"/>
  <c r="G53" i="14" s="1"/>
  <c r="F2" i="14"/>
  <c r="F19" i="14" s="1"/>
  <c r="F36" i="14" s="1"/>
  <c r="F53" i="14" s="1"/>
  <c r="E2" i="14"/>
  <c r="E19" i="14" s="1"/>
  <c r="E36" i="14" s="1"/>
  <c r="E53" i="14" s="1"/>
  <c r="C11" i="14"/>
  <c r="C28" i="14" s="1"/>
  <c r="C45" i="14" s="1"/>
  <c r="C62" i="14" s="1"/>
  <c r="B11" i="14"/>
  <c r="A11" i="14"/>
  <c r="A28" i="14" s="1"/>
  <c r="A45" i="14" s="1"/>
  <c r="A62" i="14" s="1"/>
  <c r="C10" i="14"/>
  <c r="C27" i="14" s="1"/>
  <c r="C44" i="14" s="1"/>
  <c r="C61" i="14" s="1"/>
  <c r="B10" i="14"/>
  <c r="B27" i="14" s="1"/>
  <c r="B44" i="14" s="1"/>
  <c r="B61" i="14" s="1"/>
  <c r="A10" i="14"/>
  <c r="A27" i="14" s="1"/>
  <c r="A44" i="14" s="1"/>
  <c r="A61" i="14" s="1"/>
  <c r="C9" i="14"/>
  <c r="C26" i="14" s="1"/>
  <c r="C43" i="14" s="1"/>
  <c r="C60" i="14" s="1"/>
  <c r="B9" i="14"/>
  <c r="B26" i="14" s="1"/>
  <c r="B43" i="14" s="1"/>
  <c r="B60" i="14" s="1"/>
  <c r="A9" i="14"/>
  <c r="A26" i="14" s="1"/>
  <c r="A43" i="14" s="1"/>
  <c r="A60" i="14" s="1"/>
  <c r="C8" i="14"/>
  <c r="C25" i="14" s="1"/>
  <c r="C42" i="14" s="1"/>
  <c r="C59" i="14" s="1"/>
  <c r="B8" i="14"/>
  <c r="B25" i="14" s="1"/>
  <c r="B42" i="14" s="1"/>
  <c r="B59" i="14" s="1"/>
  <c r="A8" i="14"/>
  <c r="A25" i="14" s="1"/>
  <c r="A42" i="14" s="1"/>
  <c r="A59" i="14" s="1"/>
  <c r="C7" i="14"/>
  <c r="C24" i="14" s="1"/>
  <c r="C41" i="14" s="1"/>
  <c r="C58" i="14" s="1"/>
  <c r="B7" i="14"/>
  <c r="B24" i="14" s="1"/>
  <c r="B41" i="14" s="1"/>
  <c r="B58" i="14" s="1"/>
  <c r="A7" i="14"/>
  <c r="A24" i="14" s="1"/>
  <c r="A41" i="14" s="1"/>
  <c r="A58" i="14" s="1"/>
  <c r="C6" i="14"/>
  <c r="C23" i="14" s="1"/>
  <c r="C40" i="14" s="1"/>
  <c r="C57" i="14" s="1"/>
  <c r="B6" i="14"/>
  <c r="B23" i="14" s="1"/>
  <c r="B40" i="14" s="1"/>
  <c r="B57" i="14" s="1"/>
  <c r="A6" i="14"/>
  <c r="A23" i="14" s="1"/>
  <c r="A40" i="14" s="1"/>
  <c r="A57" i="14" s="1"/>
  <c r="C5" i="14"/>
  <c r="C22" i="14" s="1"/>
  <c r="C39" i="14" s="1"/>
  <c r="C56" i="14" s="1"/>
  <c r="B5" i="14"/>
  <c r="B22" i="14" s="1"/>
  <c r="B39" i="14" s="1"/>
  <c r="B56" i="14" s="1"/>
  <c r="A5" i="14"/>
  <c r="A22" i="14" s="1"/>
  <c r="A39" i="14" s="1"/>
  <c r="A56" i="14" s="1"/>
  <c r="C4" i="14"/>
  <c r="C21" i="14" s="1"/>
  <c r="C38" i="14" s="1"/>
  <c r="C55" i="14" s="1"/>
  <c r="E9" i="6"/>
  <c r="E8" i="6"/>
  <c r="B4" i="14"/>
  <c r="B21" i="14" s="1"/>
  <c r="B38" i="14" s="1"/>
  <c r="B55" i="14" s="1"/>
  <c r="A4" i="14"/>
  <c r="A21" i="14" s="1"/>
  <c r="A38" i="14" s="1"/>
  <c r="A55" i="14" s="1"/>
  <c r="C3" i="14"/>
  <c r="C20" i="14" s="1"/>
  <c r="C37" i="14" s="1"/>
  <c r="C54" i="14" s="1"/>
  <c r="B3" i="14"/>
  <c r="B20" i="14" s="1"/>
  <c r="B37" i="14" s="1"/>
  <c r="B54" i="14" s="1"/>
  <c r="C2" i="14"/>
  <c r="C19" i="14" s="1"/>
  <c r="C36" i="14" s="1"/>
  <c r="C53" i="14" s="1"/>
  <c r="B2" i="14"/>
  <c r="B19" i="14" s="1"/>
  <c r="B36" i="14" s="1"/>
  <c r="B53" i="14" s="1"/>
  <c r="A2" i="14"/>
  <c r="A19" i="14" s="1"/>
  <c r="A36" i="14" s="1"/>
  <c r="A53" i="14" s="1"/>
  <c r="A3" i="14"/>
  <c r="A20" i="14" s="1"/>
  <c r="A37" i="14" s="1"/>
  <c r="A54" i="14" s="1"/>
  <c r="A52" i="14"/>
  <c r="A35" i="14"/>
  <c r="A18" i="14"/>
  <c r="F27" i="14"/>
  <c r="F44" i="14" s="1"/>
  <c r="F61" i="14" s="1"/>
  <c r="F26" i="14"/>
  <c r="F43" i="14" s="1"/>
  <c r="F60" i="14" s="1"/>
  <c r="F25" i="14"/>
  <c r="F42" i="14" s="1"/>
  <c r="F59" i="14" s="1"/>
  <c r="F24" i="14"/>
  <c r="F41" i="14" s="1"/>
  <c r="F58" i="14" s="1"/>
  <c r="F23" i="14"/>
  <c r="F40" i="14" s="1"/>
  <c r="F57" i="14" s="1"/>
  <c r="B8" i="11"/>
  <c r="B7" i="11"/>
  <c r="B6" i="11"/>
  <c r="B5" i="11"/>
  <c r="B4" i="11"/>
  <c r="B76" i="9"/>
  <c r="A76" i="9"/>
  <c r="B59" i="9"/>
  <c r="A59" i="9"/>
  <c r="A25" i="9"/>
  <c r="B18" i="9"/>
  <c r="B16" i="9"/>
  <c r="B13" i="9"/>
  <c r="B14" i="9"/>
  <c r="B11" i="9"/>
  <c r="B8" i="9"/>
  <c r="A8" i="9"/>
  <c r="D6" i="9"/>
  <c r="C6" i="9"/>
  <c r="A5" i="9"/>
  <c r="C9" i="6"/>
  <c r="C8" i="6"/>
  <c r="A22" i="8"/>
  <c r="C28" i="7"/>
  <c r="C29" i="7" s="1"/>
  <c r="C30" i="7" s="1"/>
  <c r="C31" i="7" s="1"/>
  <c r="C32" i="7" s="1"/>
  <c r="C33" i="7" s="1"/>
  <c r="C34" i="7" s="1"/>
  <c r="C35" i="7" s="1"/>
  <c r="C2" i="7"/>
  <c r="C2" i="6"/>
  <c r="D2" i="5"/>
  <c r="C2" i="8" s="1"/>
  <c r="I7" i="8"/>
  <c r="I20" i="8" s="1"/>
  <c r="G15" i="5"/>
  <c r="H15" i="5" s="1"/>
  <c r="C11" i="4" s="1"/>
  <c r="B17" i="4"/>
  <c r="G11" i="3"/>
  <c r="F11" i="3"/>
  <c r="E11" i="3"/>
  <c r="D11" i="3"/>
  <c r="G10" i="3"/>
  <c r="G9" i="3"/>
  <c r="E6" i="17" l="1"/>
  <c r="G6" i="17" s="1"/>
  <c r="I6" i="17" s="1"/>
  <c r="K6" i="17" s="1"/>
  <c r="M6" i="17" s="1"/>
  <c r="O6" i="17" s="1"/>
  <c r="Q6" i="17" s="1"/>
  <c r="A22" i="17"/>
  <c r="A23" i="17" s="1"/>
  <c r="B25" i="9"/>
  <c r="C2" i="3"/>
  <c r="B2" i="4"/>
  <c r="C15" i="4"/>
  <c r="H15" i="4" s="1"/>
  <c r="C14" i="4"/>
  <c r="J14" i="4" s="1"/>
  <c r="J11" i="4"/>
  <c r="H11" i="4"/>
  <c r="C13" i="4"/>
  <c r="E13" i="4" s="1"/>
  <c r="I11" i="4"/>
  <c r="C12" i="4"/>
  <c r="J12" i="4" s="1"/>
  <c r="G11" i="4"/>
  <c r="E11" i="4"/>
  <c r="I11" i="8"/>
  <c r="G14" i="4"/>
  <c r="I13" i="8"/>
  <c r="I23" i="8"/>
  <c r="I21" i="8"/>
  <c r="I19" i="8"/>
  <c r="I8" i="8"/>
  <c r="I10" i="8"/>
  <c r="I14" i="8"/>
  <c r="I12" i="8"/>
  <c r="I16" i="8"/>
  <c r="I17" i="8"/>
  <c r="H14" i="4" l="1"/>
  <c r="I14" i="4"/>
  <c r="A24" i="17"/>
  <c r="A25" i="17" s="1"/>
  <c r="A26" i="17" s="1"/>
  <c r="E7" i="17"/>
  <c r="G12" i="4"/>
  <c r="I12" i="4"/>
  <c r="I15" i="4"/>
  <c r="H12" i="4"/>
  <c r="E14" i="4"/>
  <c r="J15" i="4"/>
  <c r="E12" i="4"/>
  <c r="G13" i="4"/>
  <c r="H13" i="4"/>
  <c r="J13" i="4"/>
  <c r="I13" i="4"/>
  <c r="G15" i="4"/>
  <c r="E15" i="4"/>
  <c r="A27" i="17" l="1"/>
  <c r="A28" i="17" s="1"/>
  <c r="A29" i="17" s="1"/>
  <c r="G7" i="17"/>
  <c r="E17" i="4"/>
  <c r="I17" i="4"/>
  <c r="F26" i="3" s="1"/>
  <c r="J17" i="4"/>
  <c r="E45" i="3" s="1"/>
  <c r="E48" i="3" s="1"/>
  <c r="E49" i="3" s="1"/>
  <c r="H17" i="4"/>
  <c r="F29" i="3" s="1"/>
  <c r="F42" i="3" s="1"/>
  <c r="G17" i="4"/>
  <c r="F14" i="3" s="1"/>
  <c r="F24" i="3" s="1"/>
  <c r="A30" i="17" l="1"/>
  <c r="A31" i="17" s="1"/>
  <c r="A32" i="17" s="1"/>
  <c r="I7" i="17"/>
  <c r="F49" i="3"/>
  <c r="G49" i="3"/>
  <c r="E18" i="4"/>
  <c r="A33" i="17" l="1"/>
  <c r="A34" i="17" s="1"/>
  <c r="A35" i="17" s="1"/>
  <c r="A36" i="17" s="1"/>
  <c r="A37" i="17" s="1"/>
  <c r="A38" i="17" s="1"/>
  <c r="A39" i="17" s="1"/>
  <c r="A40" i="17" s="1"/>
  <c r="K7" i="17"/>
  <c r="M7" i="17" l="1"/>
  <c r="O7" i="17" l="1"/>
  <c r="Q7" i="17"/>
</calcChain>
</file>

<file path=xl/sharedStrings.xml><?xml version="1.0" encoding="utf-8"?>
<sst xmlns="http://schemas.openxmlformats.org/spreadsheetml/2006/main" count="577" uniqueCount="392">
  <si>
    <t>Anmeldung</t>
  </si>
  <si>
    <t>Neuapostolische Kirche</t>
  </si>
  <si>
    <t>Schweiz</t>
  </si>
  <si>
    <t>Projektname:</t>
  </si>
  <si>
    <t>Hauptleitung:</t>
  </si>
  <si>
    <t>Strasse:</t>
  </si>
  <si>
    <t>PLZ/ Ort:</t>
  </si>
  <si>
    <t>Festnetz:</t>
  </si>
  <si>
    <t>Mobiltelefon:</t>
  </si>
  <si>
    <t>Mail:</t>
  </si>
  <si>
    <t>Datum von / bis:</t>
  </si>
  <si>
    <t>Durchführungsort:</t>
  </si>
  <si>
    <t>Valbella</t>
  </si>
  <si>
    <t>Lagerhaus:</t>
  </si>
  <si>
    <t>Erlebacherhaus</t>
  </si>
  <si>
    <t>Zielgruppe:</t>
  </si>
  <si>
    <t>Kinderlager, 8-16 Jahre</t>
  </si>
  <si>
    <t>Ziel:  40-50</t>
  </si>
  <si>
    <t>Anzahl Leiter</t>
  </si>
  <si>
    <t>Ziel:  10-12</t>
  </si>
  <si>
    <t>Bezirk</t>
  </si>
  <si>
    <t>Graubünden, St.Gallen, Wil</t>
  </si>
  <si>
    <t>Coaching:</t>
  </si>
  <si>
    <t>Max Niedermann</t>
  </si>
  <si>
    <t>Projektangaben</t>
  </si>
  <si>
    <t xml:space="preserve">Name des Projekts </t>
  </si>
  <si>
    <t xml:space="preserve">Durchführungsdatum </t>
  </si>
  <si>
    <t>von</t>
  </si>
  <si>
    <t>bis</t>
  </si>
  <si>
    <t xml:space="preserve">Teilnehmerkreis </t>
  </si>
  <si>
    <t xml:space="preserve">Bezirk </t>
  </si>
  <si>
    <t>Coach</t>
  </si>
  <si>
    <t>Lagerleiter</t>
  </si>
  <si>
    <t>zuständiger Amtsträger</t>
  </si>
  <si>
    <t>Name</t>
  </si>
  <si>
    <t>Andreas Schachtner</t>
  </si>
  <si>
    <t>Adresse</t>
  </si>
  <si>
    <t>Bachwes 8</t>
  </si>
  <si>
    <t>CH-9247 Henau</t>
  </si>
  <si>
    <t>Telefon</t>
  </si>
  <si>
    <t>079 345 36 00</t>
  </si>
  <si>
    <t>Mail</t>
  </si>
  <si>
    <t>m.niedermann@kre-aktive.ch</t>
  </si>
  <si>
    <t>Administration / Rahmenbedingungen</t>
  </si>
  <si>
    <r>
      <t xml:space="preserve">r </t>
    </r>
    <r>
      <rPr>
        <sz val="11"/>
        <color theme="1"/>
        <rFont val="Arial"/>
        <family val="2"/>
      </rPr>
      <t xml:space="preserve">ja  </t>
    </r>
    <r>
      <rPr>
        <sz val="11"/>
        <color theme="1"/>
        <rFont val="Wingdings"/>
        <charset val="2"/>
      </rPr>
      <t xml:space="preserve">r </t>
    </r>
    <r>
      <rPr>
        <sz val="11"/>
        <color theme="1"/>
        <rFont val="Arial"/>
        <family val="2"/>
      </rPr>
      <t>nein</t>
    </r>
  </si>
  <si>
    <t>Datenschutzbestimmungen für Fotos vom Lager, muss von den Eltern eingeholt werden.</t>
  </si>
  <si>
    <t xml:space="preserve">Lagerbeitrag NAK (CHF 20.00 pro Tag und Kind, max. 7 Tage) </t>
  </si>
  <si>
    <t>Anzahl Teilnehmende 
(inkl. Leiter)</t>
  </si>
  <si>
    <t xml:space="preserve">Anzahl Tage </t>
  </si>
  <si>
    <t>Diakoniablatt ausgefüllt</t>
  </si>
  <si>
    <r>
      <rPr>
        <sz val="11"/>
        <color rgb="FF000000"/>
        <rFont val="Wingdings"/>
        <charset val="2"/>
      </rPr>
      <t xml:space="preserve">r </t>
    </r>
    <r>
      <rPr>
        <sz val="11"/>
        <color rgb="FF000000"/>
        <rFont val="Arial"/>
        <family val="2"/>
      </rPr>
      <t xml:space="preserve">ja  </t>
    </r>
    <r>
      <rPr>
        <sz val="11"/>
        <color rgb="FF000000"/>
        <rFont val="Wingdings"/>
        <charset val="2"/>
      </rPr>
      <t xml:space="preserve">r </t>
    </r>
    <r>
      <rPr>
        <sz val="11"/>
        <color rgb="FF000000"/>
        <rFont val="Arial"/>
        <family val="2"/>
      </rPr>
      <t>nein</t>
    </r>
  </si>
  <si>
    <t>Bemerkungen:</t>
  </si>
  <si>
    <t>Information Eltern (was, wann, wie oft?)</t>
  </si>
  <si>
    <t>Programm</t>
  </si>
  <si>
    <t>Wochenplan (Abwechslungsreich?)</t>
  </si>
  <si>
    <t>Detailplanung (Aktivitätenblätter vorhanden?)</t>
  </si>
  <si>
    <t>Christliche Aspekte</t>
  </si>
  <si>
    <t>Höhepunkte/roter Faden (Spannungsbogen)</t>
  </si>
  <si>
    <t>Schlechtwetterprogramm</t>
  </si>
  <si>
    <t>Küchenteam</t>
  </si>
  <si>
    <t>Erfahrung</t>
  </si>
  <si>
    <t>Küchenpersonalressourcen</t>
  </si>
  <si>
    <r>
      <t xml:space="preserve">r </t>
    </r>
    <r>
      <rPr>
        <sz val="11"/>
        <color theme="1"/>
        <rFont val="Arial"/>
        <family val="2"/>
      </rPr>
      <t xml:space="preserve">gut  </t>
    </r>
    <r>
      <rPr>
        <sz val="11"/>
        <color theme="1"/>
        <rFont val="Wingdings"/>
        <charset val="2"/>
      </rPr>
      <t xml:space="preserve">r </t>
    </r>
    <r>
      <rPr>
        <sz val="11"/>
        <color theme="1"/>
        <rFont val="Arial"/>
        <family val="2"/>
      </rPr>
      <t>knapp</t>
    </r>
  </si>
  <si>
    <t>Sicherheitskonzept</t>
  </si>
  <si>
    <t>Planung spezieller Aktivitäten (z.B. Wanderung, Baden)</t>
  </si>
  <si>
    <t>Kinder nie alleine unterwegs, immer jmd. In der Nähe?</t>
  </si>
  <si>
    <t>Sicherheitskonzept Lagerhaus</t>
  </si>
  <si>
    <t>Sicherheit im / um Haus (Evakuierung im Notfall)</t>
  </si>
  <si>
    <t>Leitungsteam</t>
  </si>
  <si>
    <t>Betreuungsverhältnis</t>
  </si>
  <si>
    <t>Anzahl Teilnehmende</t>
  </si>
  <si>
    <t>Anzahl Küche</t>
  </si>
  <si>
    <r>
      <t xml:space="preserve">Erfahrung </t>
    </r>
    <r>
      <rPr>
        <sz val="11"/>
        <color theme="1"/>
        <rFont val="Arial"/>
        <family val="2"/>
      </rPr>
      <t>(Team hat mind. 2 erfahrene Leiter)</t>
    </r>
  </si>
  <si>
    <r>
      <t xml:space="preserve">Sanität </t>
    </r>
    <r>
      <rPr>
        <sz val="11"/>
        <color theme="1"/>
        <rFont val="Arial"/>
        <family val="2"/>
      </rPr>
      <t xml:space="preserve"> (welche Voraussetzung)</t>
    </r>
  </si>
  <si>
    <t>Notfallapotheke (Austattung)</t>
  </si>
  <si>
    <r>
      <t xml:space="preserve">Amtsträger </t>
    </r>
    <r>
      <rPr>
        <sz val="11"/>
        <color theme="1"/>
        <rFont val="Arial"/>
        <family val="2"/>
      </rPr>
      <t>(für Gottesdienst oder Seelsorge)</t>
    </r>
  </si>
  <si>
    <t>Verhaltensregeln</t>
  </si>
  <si>
    <t xml:space="preserve"> für Teilnehmende festgelegt und zugesendet</t>
  </si>
  <si>
    <t xml:space="preserve"> für Team besprochen (Alkohol und Notfall)</t>
  </si>
  <si>
    <t>Was passiert, wenn die Regeln nicht eingehalten werden?</t>
  </si>
  <si>
    <t>Nachbearbeitung</t>
  </si>
  <si>
    <t>Feedback der Leitenden abholen</t>
  </si>
  <si>
    <t>Unterschriften</t>
  </si>
  <si>
    <t>Hauptleitung</t>
  </si>
  <si>
    <t>NAK (Lagerbeitrag)</t>
  </si>
  <si>
    <t>Ort, Datum</t>
  </si>
  <si>
    <t>Unterschrift</t>
  </si>
  <si>
    <t>Terminplan</t>
  </si>
  <si>
    <t>Startdatum</t>
  </si>
  <si>
    <t>Erster Tag des Lagers</t>
  </si>
  <si>
    <t>1. Besprechung</t>
  </si>
  <si>
    <t>Gespräch mit Vorgängern
- Grösse (Teilnehmer, Leiter, Haus)
- Dauer des Lagers</t>
  </si>
  <si>
    <r>
      <t>1</t>
    </r>
    <r>
      <rPr>
        <vertAlign val="superscript"/>
        <sz val="10"/>
        <color theme="1"/>
        <rFont val="Verdana"/>
        <family val="2"/>
      </rPr>
      <t>1</t>
    </r>
    <r>
      <rPr>
        <sz val="10"/>
        <color theme="1"/>
        <rFont val="Verdana"/>
        <family val="2"/>
      </rPr>
      <t>/</t>
    </r>
    <r>
      <rPr>
        <vertAlign val="subscript"/>
        <sz val="10"/>
        <color theme="1"/>
        <rFont val="Verdana"/>
        <family val="2"/>
      </rPr>
      <t>2</t>
    </r>
    <r>
      <rPr>
        <sz val="10"/>
        <color theme="1"/>
        <rFont val="Verdana"/>
        <family val="2"/>
      </rPr>
      <t xml:space="preserve">  Jahr</t>
    </r>
  </si>
  <si>
    <t>Internetrecherche Lagerhäuser</t>
  </si>
  <si>
    <t>Häuser Rekognoszieren
- Reservation des Lagerhauses
- Budgeterstellung</t>
  </si>
  <si>
    <t>1 Jahr</t>
  </si>
  <si>
    <t>Kommunikation</t>
  </si>
  <si>
    <t>Anlass bei der Verwaltung anmelden
Sekretariat Bezirksapostel (SEBA)</t>
  </si>
  <si>
    <t>9 Monate</t>
  </si>
  <si>
    <t>Leitersitzung</t>
  </si>
  <si>
    <t>Kick-Off Sitzung Leiterteam
- Ziel, Lagermotto
- Programm 
  (Gesamtprogramm, einzelne 
  Tagesprogramme)
- Ressorts festlegen:
  Haus mit Ausrüstung
  Verpflegung
  Material
  Finanzen
  Versicherung
- Anfahrt Organisieren</t>
  </si>
  <si>
    <t>Anlass der Bezirksleitung melden
für Aufnahme im Bezirks-Jahresprogramm</t>
  </si>
  <si>
    <t>Elternbrief
- Ort
- Zeit
- Anmeldung (inkl. Gesundheitsblatt)
- Kosten pro Teilnehmer</t>
  </si>
  <si>
    <t>8 Monate</t>
  </si>
  <si>
    <t>Anmeldungen fortlaufend bestätigen</t>
  </si>
  <si>
    <t>Aktivitäten</t>
  </si>
  <si>
    <t>Tagesaktivitäten festlegen
Wochen- und Tagesplan erstellen
Tagesplan mit Küche besprechen</t>
  </si>
  <si>
    <t>6 Monate</t>
  </si>
  <si>
    <t>Rekognoszieren mit Leiter- und Küchenteam</t>
  </si>
  <si>
    <t>5 Monate</t>
  </si>
  <si>
    <t>Materialbestellungen</t>
  </si>
  <si>
    <t>Elternbrief
- Definitive Bestätigung
- Ort und Zeit Treffpunkt
- Reiseplan (Bus, Zug, …)
- Notfallkontakte
- Hausregeln
- Packliste (Vorschlag)</t>
  </si>
  <si>
    <t>3 Monate</t>
  </si>
  <si>
    <t>Küche</t>
  </si>
  <si>
    <t>Menüplan fertigstellen</t>
  </si>
  <si>
    <t>2 Monate</t>
  </si>
  <si>
    <t>Anmeldeschluss</t>
  </si>
  <si>
    <t>1 Monat</t>
  </si>
  <si>
    <t>Schlussbesprechung</t>
  </si>
  <si>
    <t>Schlusssitzung mit Leiterteam
- Rückblick (Positiv - Negativ)
- Schlussrechnung
- Ausblick nächstes Lager</t>
  </si>
  <si>
    <t>AG Beziehungsnetz</t>
  </si>
  <si>
    <t>Funktion</t>
  </si>
  <si>
    <t>Vorname Name</t>
  </si>
  <si>
    <t>Alter</t>
  </si>
  <si>
    <r>
      <t xml:space="preserve">Lagererfahrung
</t>
    </r>
    <r>
      <rPr>
        <sz val="8"/>
        <color theme="1"/>
        <rFont val="Verdana"/>
        <family val="2"/>
      </rPr>
      <t>(Anz. Lager)</t>
    </r>
  </si>
  <si>
    <t>Verhaltenskodex
unterschrieben</t>
  </si>
  <si>
    <t>Kurs Lagerleiter
besucht</t>
  </si>
  <si>
    <t>Kurs SLRG
besucht</t>
  </si>
  <si>
    <t>Leiter:</t>
  </si>
  <si>
    <t>Leiter 1</t>
  </si>
  <si>
    <t>Leiter 2</t>
  </si>
  <si>
    <t>Leiter 3</t>
  </si>
  <si>
    <t>Leiter 4</t>
  </si>
  <si>
    <t>Leiter 5</t>
  </si>
  <si>
    <t>Leiter 6</t>
  </si>
  <si>
    <t>Leiter 7</t>
  </si>
  <si>
    <t>Leiter 8</t>
  </si>
  <si>
    <t>Sanität:</t>
  </si>
  <si>
    <t>Leiter Sanität 1</t>
  </si>
  <si>
    <t>Ausbildung:</t>
  </si>
  <si>
    <t>Leiter Sanität 2</t>
  </si>
  <si>
    <t>Küche:</t>
  </si>
  <si>
    <t>Küche 1</t>
  </si>
  <si>
    <t>Küche 2</t>
  </si>
  <si>
    <t>Küche 3</t>
  </si>
  <si>
    <t>Hauskoordinator</t>
  </si>
  <si>
    <t>Hauskoordinator 1</t>
  </si>
  <si>
    <t>Hauskoordinator 2</t>
  </si>
  <si>
    <t>Weitere Leiter:</t>
  </si>
  <si>
    <t>Konto</t>
  </si>
  <si>
    <t>Beschreibung</t>
  </si>
  <si>
    <t>Eröffnung</t>
  </si>
  <si>
    <t>Einnahmen</t>
  </si>
  <si>
    <t>Ausgaben</t>
  </si>
  <si>
    <t>Saldo</t>
  </si>
  <si>
    <t>Hinweis</t>
  </si>
  <si>
    <t>Aktiven</t>
  </si>
  <si>
    <t>Kasse</t>
  </si>
  <si>
    <t>Bankkonto</t>
  </si>
  <si>
    <t>Unterkunft, Administration</t>
  </si>
  <si>
    <t>Miete (inkl. Kurtaxen)</t>
  </si>
  <si>
    <t>Siehe Tabelle Berechnungen</t>
  </si>
  <si>
    <t>Reinigungsarbeiten</t>
  </si>
  <si>
    <t>Wartung, Reparaturen, etc.</t>
  </si>
  <si>
    <t>Elektrizität, Wasser,Heizung, Kehrichtabfuhr</t>
  </si>
  <si>
    <t>Drucksachen, Publikationen, Inserate</t>
  </si>
  <si>
    <t>Porti (Briefsendungen)</t>
  </si>
  <si>
    <t>Telefon/Internet</t>
  </si>
  <si>
    <t>Dienstleistungen Dritter</t>
  </si>
  <si>
    <t>Büromaterial</t>
  </si>
  <si>
    <t>Verwaltungskosten Bankkonto</t>
  </si>
  <si>
    <t>Veranstaltung</t>
  </si>
  <si>
    <t>Reisekosten An- und Abreise</t>
  </si>
  <si>
    <t>Reisekosten Ausflüge</t>
  </si>
  <si>
    <t>Konfirmanden-Ausflug</t>
  </si>
  <si>
    <t>Lebensmittel, Zutaten</t>
  </si>
  <si>
    <t>Kosten für Lager-Kiosk</t>
  </si>
  <si>
    <t>Verbrauchsmaterial</t>
  </si>
  <si>
    <t>Reinigungsmittel</t>
  </si>
  <si>
    <t>Sanitätsmaterial</t>
  </si>
  <si>
    <t>Lagermaterial 
(ohne Tagesaktivitäten)</t>
  </si>
  <si>
    <t>Tagesaktivitäten</t>
  </si>
  <si>
    <t>Musik</t>
  </si>
  <si>
    <t>Geschenke der Kinder</t>
  </si>
  <si>
    <t>Lieferwagenkosten</t>
  </si>
  <si>
    <t>Fahrtenkontrolle PW</t>
  </si>
  <si>
    <t>Vorlager (Rekognoszieren)</t>
  </si>
  <si>
    <t>Schlusssitzung</t>
  </si>
  <si>
    <t>Veranstaltungskosten</t>
  </si>
  <si>
    <t>Beiträge, Eltern</t>
  </si>
  <si>
    <t>Beiträge von NAK Schweiz</t>
  </si>
  <si>
    <t>Beiträge, Spenden</t>
  </si>
  <si>
    <t>Beitrag Leiter an Vorlager</t>
  </si>
  <si>
    <t>BETRIEBSERGEBNIS</t>
  </si>
  <si>
    <t>nicht vorhanden</t>
  </si>
  <si>
    <t>minimal vorhanden</t>
  </si>
  <si>
    <t>vorhanden</t>
  </si>
  <si>
    <t>Grundrissplan, Löschmittel</t>
  </si>
  <si>
    <t>Grundrissplan, Brandmeldeanlage</t>
  </si>
  <si>
    <t>Grundrissplan, Fluchtwege, Notausgänge</t>
  </si>
  <si>
    <t>Aussenbereich:</t>
  </si>
  <si>
    <t>Sammelplatz (bei Evakuation)</t>
  </si>
  <si>
    <t>Spital:</t>
  </si>
  <si>
    <t>Adresse, Lageplan, Anfahrtsweg</t>
  </si>
  <si>
    <t>Hausarzt:</t>
  </si>
  <si>
    <t>Kinderarzt</t>
  </si>
  <si>
    <t>Zahnarzt:</t>
  </si>
  <si>
    <t>Augenarzt:</t>
  </si>
  <si>
    <t>Apotheke:</t>
  </si>
  <si>
    <t>Notfallnummern:</t>
  </si>
  <si>
    <t>Lagerapotheke:</t>
  </si>
  <si>
    <t>Hauptapotheke des Lagers
(Sanitätsverantwortlicher)</t>
  </si>
  <si>
    <t>Notfallapotheke:</t>
  </si>
  <si>
    <t>Apotheke für Unterwegs
(Leiter)</t>
  </si>
  <si>
    <t>Erste Hilfe Rep.:</t>
  </si>
  <si>
    <t>für alle Leiter durchgeführt</t>
  </si>
  <si>
    <t>Gefahrenanalyse:</t>
  </si>
  <si>
    <t>Nebenaktivitäten</t>
  </si>
  <si>
    <t>Teilnehmer</t>
  </si>
  <si>
    <t>Anzahl</t>
  </si>
  <si>
    <t>Tage</t>
  </si>
  <si>
    <t>Unterkunft</t>
  </si>
  <si>
    <t>Kurtaxe</t>
  </si>
  <si>
    <t>Essen</t>
  </si>
  <si>
    <t>Schultages-
karte SBB</t>
  </si>
  <si>
    <t>Diakonia
max. 7 Tag</t>
  </si>
  <si>
    <t>Betrag</t>
  </si>
  <si>
    <t>à</t>
  </si>
  <si>
    <t>Leiterteam</t>
  </si>
  <si>
    <t>Kinder bis 12 J.</t>
  </si>
  <si>
    <t>Kinder bis 16 J.</t>
  </si>
  <si>
    <t>Kinder bis 18 J.</t>
  </si>
  <si>
    <t>Teilnehmer Erw.</t>
  </si>
  <si>
    <t>Gesamt</t>
  </si>
  <si>
    <t>inkl. Kurtaxe</t>
  </si>
  <si>
    <t>Hauptleiter-/in</t>
  </si>
  <si>
    <t>Strasse</t>
  </si>
  <si>
    <t>PLZ / Ort</t>
  </si>
  <si>
    <t>Handy</t>
  </si>
  <si>
    <t>Hauptleiter-/in Stv.</t>
  </si>
  <si>
    <t>Anzahl Leiter-/innen</t>
  </si>
  <si>
    <t>Anzahl Teilnemer-/innen:</t>
  </si>
  <si>
    <r>
      <t xml:space="preserve">Budget (sind die Beträge realistisch? </t>
    </r>
    <r>
      <rPr>
        <b/>
        <sz val="9"/>
        <color theme="1"/>
        <rFont val="Arial"/>
        <family val="2"/>
      </rPr>
      <t>(Sind Spenden aufgeführt?)</t>
    </r>
  </si>
  <si>
    <t>Verhaltensverpflichtung zum Verhaltenskodex von allen Lagerleitern (inkl. Küche) unterschrieben</t>
  </si>
  <si>
    <t>Feedback von Kindern einholen</t>
  </si>
  <si>
    <t>Allergien</t>
  </si>
  <si>
    <t>Antrag</t>
  </si>
  <si>
    <t>Begünstigter</t>
  </si>
  <si>
    <t>Name, Kontakt:</t>
  </si>
  <si>
    <t>PLZ / Ort:</t>
  </si>
  <si>
    <t>E-Mail</t>
  </si>
  <si>
    <t>Währung / Betrag</t>
  </si>
  <si>
    <t>CHF</t>
  </si>
  <si>
    <t>IBAN</t>
  </si>
  <si>
    <t>Eigenleistung</t>
  </si>
  <si>
    <t>Beschreibung
oder Betrag:</t>
  </si>
  <si>
    <t>Begründung</t>
  </si>
  <si>
    <t>Thema:</t>
  </si>
  <si>
    <r>
      <t>Beschrieb der
Massnahme:</t>
    </r>
    <r>
      <rPr>
        <b/>
        <sz val="6"/>
        <color theme="1"/>
        <rFont val="Arial"/>
        <family val="2"/>
      </rPr>
      <t xml:space="preserve">
</t>
    </r>
    <r>
      <rPr>
        <b/>
        <sz val="9"/>
        <color rgb="FFFF0000"/>
        <rFont val="Symbol"/>
        <family val="1"/>
        <charset val="2"/>
      </rPr>
      <t>·</t>
    </r>
    <r>
      <rPr>
        <b/>
        <sz val="9"/>
        <color rgb="FFFF0000"/>
        <rFont val="Arial"/>
        <family val="2"/>
      </rPr>
      <t xml:space="preserve"> max. 10 Zeilen
</t>
    </r>
    <r>
      <rPr>
        <b/>
        <sz val="9"/>
        <color rgb="FFFF0000"/>
        <rFont val="Symbol"/>
        <family val="1"/>
        <charset val="2"/>
      </rPr>
      <t>·</t>
    </r>
    <r>
      <rPr>
        <b/>
        <sz val="9"/>
        <color rgb="FFFF0000"/>
        <rFont val="Arial"/>
        <family val="2"/>
      </rPr>
      <t xml:space="preserve"> max. 500 Zeichen</t>
    </r>
  </si>
  <si>
    <t>Beilagen:</t>
  </si>
  <si>
    <t>Ausführliche Projekt- bzw. Produktbeschreibung, Konzept, Leitfaden, usw.</t>
  </si>
  <si>
    <t>Antragsteller</t>
  </si>
  <si>
    <t>Tel. / E-Mail:</t>
  </si>
  <si>
    <t>Datum / Unterschrift</t>
  </si>
  <si>
    <t>Ausgefülltes Formular zurücksenden an:</t>
  </si>
  <si>
    <t>info@nak-diakonia.ch</t>
  </si>
  <si>
    <t>Entscheid Stiftungsrat</t>
  </si>
  <si>
    <t>(wird ausgefüllt von Stiftungsrat / Sekretariat)</t>
  </si>
  <si>
    <t>Entscheid:</t>
  </si>
  <si>
    <t>Antrag genehmigt:*</t>
  </si>
  <si>
    <t>Antrag angelehnt:*</t>
  </si>
  <si>
    <t>*Zutreffendes ankreuzen</t>
  </si>
  <si>
    <t></t>
  </si>
  <si>
    <t>Datum / Unterschrift:</t>
  </si>
  <si>
    <t>Antragsnummer:</t>
  </si>
  <si>
    <t>CH-AT-D-2014 Unterstützungsantrag NAK Diakonia</t>
  </si>
  <si>
    <t>Version 2.0</t>
  </si>
  <si>
    <t xml:space="preserve"> </t>
  </si>
  <si>
    <t>Mobil</t>
  </si>
  <si>
    <t>Sanität</t>
  </si>
  <si>
    <t>Ärzte</t>
  </si>
  <si>
    <t>Hauskoordination</t>
  </si>
  <si>
    <t>Mobiltelefon</t>
  </si>
  <si>
    <t>Fahrausweis Kategorien</t>
  </si>
  <si>
    <t>Halbtags-Abo SBB</t>
  </si>
  <si>
    <t>GA SBB</t>
  </si>
  <si>
    <t>Strasse Stv.</t>
  </si>
  <si>
    <t>PLZ / Ort Stv.</t>
  </si>
  <si>
    <t>Telefon Stv.</t>
  </si>
  <si>
    <t>Handy Stv.</t>
  </si>
  <si>
    <t>Mail Stv.</t>
  </si>
  <si>
    <t>Name Spital</t>
  </si>
  <si>
    <t>Telefon Spital</t>
  </si>
  <si>
    <t>Name Hausarzt</t>
  </si>
  <si>
    <t>Telefon Hausarzt</t>
  </si>
  <si>
    <t>Name Kinderarzt</t>
  </si>
  <si>
    <t>Telefon Kinderarzt</t>
  </si>
  <si>
    <t>Name Zahnarzt</t>
  </si>
  <si>
    <t>Telefon Zahnarzt</t>
  </si>
  <si>
    <t>Name Augenarzt</t>
  </si>
  <si>
    <t>Telefon Augenarzt</t>
  </si>
  <si>
    <t>Name Apotheke</t>
  </si>
  <si>
    <t>Telefon Apotheke</t>
  </si>
  <si>
    <t>Alle Felder werden automatisch ausgefüllt, wenn</t>
  </si>
  <si>
    <t>die folgenden Tabellenblätter ausgefüllt sind:</t>
  </si>
  <si>
    <t xml:space="preserve"> - Anmeldung</t>
  </si>
  <si>
    <t xml:space="preserve"> - Leiterteam</t>
  </si>
  <si>
    <t xml:space="preserve"> - Sicherheitskonzept</t>
  </si>
  <si>
    <t>Das Tabellenblatt ist geschützt, ohne Passwort!</t>
  </si>
  <si>
    <t>Der Schutz kann im Reiter Überprüfen aufgehoben werden.</t>
  </si>
  <si>
    <t>Nach dem Ausdruck kann die Notfallkarte ausgeschnitten</t>
  </si>
  <si>
    <t>und gefaltet werden, bei Bedarf laminieren.</t>
  </si>
  <si>
    <t>Allgemeinmedizin</t>
  </si>
  <si>
    <t>Augenarzt</t>
  </si>
  <si>
    <t>Zahnarzt</t>
  </si>
  <si>
    <t>Spital</t>
  </si>
  <si>
    <t>Coaching Checkliste</t>
  </si>
  <si>
    <t>Mirjam Rudolf</t>
  </si>
  <si>
    <t>Rolf Loosli</t>
  </si>
  <si>
    <t>Itzikerstrasse 25</t>
  </si>
  <si>
    <t>CH-8627 Grüningen</t>
  </si>
  <si>
    <t>079 714 71 63</t>
  </si>
  <si>
    <t>mirjam@rudolf-frei.ch</t>
  </si>
  <si>
    <t>Rte des Noisetiers 12</t>
  </si>
  <si>
    <t>CH-1700 Fribourg</t>
  </si>
  <si>
    <t xml:space="preserve">026 322 44 21 </t>
  </si>
  <si>
    <t xml:space="preserve">rolf.loosli@netplus.ch </t>
  </si>
  <si>
    <t>iria.brunner@gmail.com</t>
  </si>
  <si>
    <t>079 397 38 29</t>
  </si>
  <si>
    <t>Wochenplan</t>
  </si>
  <si>
    <t>Zeit</t>
  </si>
  <si>
    <t>Bemerkungen</t>
  </si>
  <si>
    <t>Mittagessen</t>
  </si>
  <si>
    <t>Morgenessen</t>
  </si>
  <si>
    <t>Abendessen</t>
  </si>
  <si>
    <t>Das Tabellenblatt ist geschützt, mit Passwort!</t>
  </si>
  <si>
    <t>Dieses Tabellenblatt wird vom Coach bearbeitet.</t>
  </si>
  <si>
    <t>Gesundheitsblatt</t>
  </si>
  <si>
    <t>E-Mail:</t>
  </si>
  <si>
    <t>Post:</t>
  </si>
  <si>
    <t xml:space="preserve">Die in diesem Formular gemachten Angaben werden nur für dieses Sommerlager verwendet und vertraulich behandelt. Ausgefülltes Gesundheitsblatt bitte zurück an: </t>
  </si>
  <si>
    <t>Kind</t>
  </si>
  <si>
    <t>Name:</t>
  </si>
  <si>
    <t>Geburtstag:</t>
  </si>
  <si>
    <t>Adresse:</t>
  </si>
  <si>
    <t>Erziehungsberechtigte</t>
  </si>
  <si>
    <t>Vorname:</t>
  </si>
  <si>
    <t>Mobil-Nr.</t>
  </si>
  <si>
    <t>Name (Mutter):</t>
  </si>
  <si>
    <t>Geschlecht:</t>
  </si>
  <si>
    <t>Ort:</t>
  </si>
  <si>
    <t>PLZ:</t>
  </si>
  <si>
    <t>Hausarzt</t>
  </si>
  <si>
    <t>Vorname (Vater):</t>
  </si>
  <si>
    <t>Telefon-Nr.:</t>
  </si>
  <si>
    <t>Unfallversicherung:</t>
  </si>
  <si>
    <t>Gesellschaft:</t>
  </si>
  <si>
    <t>Krankenkasse:</t>
  </si>
  <si>
    <t>Haftpflicht:</t>
  </si>
  <si>
    <t>Versicherungen</t>
  </si>
  <si>
    <t>Gesundheit</t>
  </si>
  <si>
    <t>durchgemachte
- Krankheiten: 
- Unfälle:
- Operationen:</t>
  </si>
  <si>
    <t>Ja</t>
  </si>
  <si>
    <t>Nein</t>
  </si>
  <si>
    <t>Hat eine Laktoseintoleranz?</t>
  </si>
  <si>
    <t>Hat eine Glutenintoleranz?</t>
  </si>
  <si>
    <t>Konfirmation:</t>
  </si>
  <si>
    <t>Wasser-Sicherheits-Check (SLRG)</t>
  </si>
  <si>
    <t>Andere Allergie:</t>
  </si>
  <si>
    <t>Isst ausschliesslich vegetarisch</t>
  </si>
  <si>
    <t>Isst ausschliesslich vegan</t>
  </si>
  <si>
    <t>Medikamente:</t>
  </si>
  <si>
    <t>Allergien:</t>
  </si>
  <si>
    <t>Essen:</t>
  </si>
  <si>
    <t xml:space="preserve">Während dem Sommerlager kann es vorkommen, dass Ihr Kind gesundheitlich versorgt werden muss. Die Sanität verwendet in erster Linie homöopathische Mittel. Sollte ein Arztbesuch für notwendig empfunden werden, wird die Kontaktperson umgehend informiert. Bei Fragen setzen Sie sich mit uns in Verbindung. </t>
  </si>
  <si>
    <t>Sanitätsdienst:</t>
  </si>
  <si>
    <t>Zustimmung zum Sanitätsdienst</t>
  </si>
  <si>
    <t>Foto's</t>
  </si>
  <si>
    <t>Während dem Sommerlager werden Fotos von den Kindern und Leitern gemacht. Wir Wollen diese Fotos gerne auf unsere Web-Site in Form eines Blogs hochladen und Ihnen zugänglich machen. Ebenfalls würden wir einzelne Fotos für Kircheninterne Zwecke (z.B. Flyer) verwenden.
Es werden keine Namen bei den Fotos erwähnt und mehrheitlich sind es Gruppenfotos .
Es wäre schön, wenn wir keine Kinder von den Gruppenfotos ausschliessen müssen oder gar unkenntlich machen müssen. Dies ist mit einem grossen Aufwand verbunden und kann auch zu einigen Tränen bei den Kindern führen.</t>
  </si>
  <si>
    <t>Zustimmung zum verwenden der Foto's</t>
  </si>
  <si>
    <t>z.B. chronische Leiden, ADHS, etc.</t>
  </si>
  <si>
    <t>weitere Krankheiten:</t>
  </si>
  <si>
    <t xml:space="preserve">Die hier eingetragenen Daten werden in unseren EDV-Anlagen gespeichert. Diese Informationen werden nur denjenigen im Leiterteam zugäglich gemacht, die diese während dem Lager für Ihre Tätigkeit auch benötigen.
</t>
  </si>
  <si>
    <t>Datenspeicherung</t>
  </si>
  <si>
    <t>Zustimmung zum speichern der Daten</t>
  </si>
  <si>
    <t>Ort, Datum:</t>
  </si>
  <si>
    <t>Unterschrift:</t>
  </si>
  <si>
    <t>Ufgängacker 3</t>
  </si>
  <si>
    <t>CH-4556 Aeschi SO</t>
  </si>
  <si>
    <t>Iria Brunner</t>
  </si>
  <si>
    <t>"Lagerart" - "Wer" ("wo")</t>
  </si>
  <si>
    <t>z.B. SOLA NAK Ostschweiz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</si>
</sst>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 #,##0.00_ ;_ * \-#,##0.00_ ;_ * &quot;-&quot;??_ ;_ @_ "/>
    <numFmt numFmtId="165" formatCode="#,##0.00_ ;\-#,##0.00\ "/>
    <numFmt numFmtId="166" formatCode="&quot;Fr.&quot;\ 0.00"/>
    <numFmt numFmtId="167" formatCode="#,##0\ &quot;Tg.&quot;"/>
    <numFmt numFmtId="168" formatCode="0\ &quot;Tage&quot;"/>
    <numFmt numFmtId="169" formatCode="\(0\ &quot;Tage&quot;\)"/>
    <numFmt numFmtId="170" formatCode="&quot;Hauptaktivität vom:&quot;\ dd/mm/yyyy"/>
    <numFmt numFmtId="171" formatCode="&quot;Hauptaktivität vom:&quot;\ ddd\ dd/mm/yyyy"/>
    <numFmt numFmtId="172" formatCode="&quot;Durchführung &quot;@"/>
    <numFmt numFmtId="173" formatCode="dd/mm/yyyy;@"/>
    <numFmt numFmtId="174" formatCode="dddd"/>
  </numFmts>
  <fonts count="59" x14ac:knownFonts="1">
    <font>
      <sz val="11"/>
      <color theme="1"/>
      <name val="Calibri"/>
      <family val="2"/>
      <scheme val="minor"/>
    </font>
    <font>
      <sz val="11"/>
      <color theme="1"/>
      <name val="Calibri"/>
      <family val="2"/>
      <scheme val="minor"/>
    </font>
    <font>
      <b/>
      <sz val="18"/>
      <color theme="1"/>
      <name val="Arial"/>
      <family val="2"/>
    </font>
    <font>
      <sz val="18"/>
      <color theme="1"/>
      <name val="Arial"/>
      <family val="2"/>
    </font>
    <font>
      <sz val="11"/>
      <color theme="1"/>
      <name val="Arial"/>
      <family val="2"/>
    </font>
    <font>
      <b/>
      <sz val="12"/>
      <color theme="1"/>
      <name val="Arial"/>
      <family val="2"/>
    </font>
    <font>
      <sz val="12"/>
      <color theme="1"/>
      <name val="Arial"/>
      <family val="2"/>
    </font>
    <font>
      <sz val="8"/>
      <color theme="1"/>
      <name val="Arial"/>
      <family val="2"/>
    </font>
    <font>
      <b/>
      <sz val="11"/>
      <color theme="1"/>
      <name val="Arial"/>
      <family val="2"/>
    </font>
    <font>
      <sz val="11"/>
      <color theme="1"/>
      <name val="Wingdings"/>
      <charset val="2"/>
    </font>
    <font>
      <sz val="11"/>
      <color rgb="FF000000"/>
      <name val="Wingdings"/>
      <charset val="2"/>
    </font>
    <font>
      <sz val="11"/>
      <color rgb="FF000000"/>
      <name val="Arial"/>
      <family val="2"/>
    </font>
    <font>
      <sz val="10"/>
      <color theme="1"/>
      <name val="Arial"/>
      <family val="2"/>
    </font>
    <font>
      <sz val="8"/>
      <color theme="1"/>
      <name val="Wingdings"/>
      <charset val="2"/>
    </font>
    <font>
      <sz val="6"/>
      <color theme="1"/>
      <name val="Arial"/>
      <family val="2"/>
    </font>
    <font>
      <sz val="10"/>
      <color theme="1"/>
      <name val="Calibri"/>
      <family val="2"/>
      <scheme val="minor"/>
    </font>
    <font>
      <b/>
      <sz val="24"/>
      <color theme="1"/>
      <name val="Verdana"/>
      <family val="2"/>
    </font>
    <font>
      <sz val="10"/>
      <color theme="1"/>
      <name val="Verdana"/>
      <family val="2"/>
    </font>
    <font>
      <b/>
      <sz val="8"/>
      <color theme="1"/>
      <name val="Verdana"/>
      <family val="2"/>
    </font>
    <font>
      <b/>
      <sz val="10"/>
      <color theme="1"/>
      <name val="Verdana"/>
      <family val="2"/>
    </font>
    <font>
      <sz val="8"/>
      <color theme="1"/>
      <name val="Verdana"/>
      <family val="2"/>
    </font>
    <font>
      <b/>
      <u/>
      <sz val="11"/>
      <color theme="1"/>
      <name val="Verdana"/>
      <family val="2"/>
    </font>
    <font>
      <sz val="10"/>
      <color rgb="FF00B050"/>
      <name val="Verdana"/>
      <family val="2"/>
    </font>
    <font>
      <sz val="10"/>
      <color rgb="FFFF0000"/>
      <name val="Verdana"/>
      <family val="2"/>
    </font>
    <font>
      <b/>
      <sz val="11"/>
      <color theme="1"/>
      <name val="Verdana"/>
      <family val="2"/>
    </font>
    <font>
      <b/>
      <sz val="11"/>
      <color rgb="FF00B050"/>
      <name val="Verdana"/>
      <family val="2"/>
    </font>
    <font>
      <b/>
      <sz val="11"/>
      <color rgb="FFFF0000"/>
      <name val="Verdana"/>
      <family val="2"/>
    </font>
    <font>
      <sz val="11"/>
      <color theme="1"/>
      <name val="Verdana"/>
      <family val="2"/>
    </font>
    <font>
      <b/>
      <sz val="10"/>
      <color rgb="FF00B050"/>
      <name val="Verdana"/>
      <family val="2"/>
    </font>
    <font>
      <b/>
      <sz val="10"/>
      <color rgb="FFFF0000"/>
      <name val="Verdana"/>
      <family val="2"/>
    </font>
    <font>
      <b/>
      <u/>
      <sz val="10"/>
      <color theme="1"/>
      <name val="Verdana"/>
      <family val="2"/>
    </font>
    <font>
      <u/>
      <sz val="11"/>
      <color theme="10"/>
      <name val="Calibri"/>
      <family val="2"/>
      <scheme val="minor"/>
    </font>
    <font>
      <b/>
      <sz val="9"/>
      <color theme="1"/>
      <name val="Verdana"/>
      <family val="2"/>
    </font>
    <font>
      <sz val="9"/>
      <color theme="1"/>
      <name val="Verdana"/>
      <family val="2"/>
    </font>
    <font>
      <sz val="8"/>
      <name val="Calibri"/>
      <family val="2"/>
      <scheme val="minor"/>
    </font>
    <font>
      <vertAlign val="superscript"/>
      <sz val="10"/>
      <color theme="1"/>
      <name val="Verdana"/>
      <family val="2"/>
    </font>
    <font>
      <vertAlign val="subscript"/>
      <sz val="10"/>
      <color theme="1"/>
      <name val="Verdana"/>
      <family val="2"/>
    </font>
    <font>
      <b/>
      <sz val="12"/>
      <color theme="1"/>
      <name val="Verdana"/>
      <family val="2"/>
    </font>
    <font>
      <sz val="9"/>
      <color theme="1"/>
      <name val="Arial"/>
      <family val="2"/>
    </font>
    <font>
      <u/>
      <sz val="11"/>
      <name val="Arial"/>
      <family val="2"/>
    </font>
    <font>
      <b/>
      <sz val="9"/>
      <color theme="1"/>
      <name val="Arial"/>
      <family val="2"/>
    </font>
    <font>
      <b/>
      <sz val="11"/>
      <name val="Arial"/>
      <family val="2"/>
    </font>
    <font>
      <b/>
      <sz val="9"/>
      <color rgb="FFFF0000"/>
      <name val="Symbol"/>
      <family val="1"/>
      <charset val="2"/>
    </font>
    <font>
      <b/>
      <sz val="9"/>
      <color rgb="FFFF0000"/>
      <name val="Arial"/>
      <family val="2"/>
    </font>
    <font>
      <b/>
      <sz val="6"/>
      <color theme="1"/>
      <name val="Arial"/>
      <family val="2"/>
    </font>
    <font>
      <b/>
      <sz val="11"/>
      <color rgb="FF0070C0"/>
      <name val="Calibri"/>
      <family val="2"/>
      <scheme val="minor"/>
    </font>
    <font>
      <sz val="14"/>
      <color theme="1"/>
      <name val="Symbol"/>
      <family val="1"/>
      <charset val="2"/>
    </font>
    <font>
      <b/>
      <sz val="9"/>
      <color theme="1"/>
      <name val="Calibri"/>
      <family val="2"/>
      <scheme val="minor"/>
    </font>
    <font>
      <b/>
      <sz val="9"/>
      <color rgb="FF000000"/>
      <name val="Calibri"/>
      <family val="2"/>
      <scheme val="minor"/>
    </font>
    <font>
      <sz val="9"/>
      <color theme="1"/>
      <name val="Calibri"/>
      <family val="2"/>
      <scheme val="minor"/>
    </font>
    <font>
      <sz val="8"/>
      <color theme="1"/>
      <name val="Calibri"/>
      <family val="2"/>
      <scheme val="minor"/>
    </font>
    <font>
      <sz val="8"/>
      <color rgb="FF000000"/>
      <name val="Calibri"/>
      <family val="2"/>
      <scheme val="minor"/>
    </font>
    <font>
      <sz val="1"/>
      <color theme="1"/>
      <name val="Calibri"/>
      <family val="2"/>
      <scheme val="minor"/>
    </font>
    <font>
      <sz val="1"/>
      <color rgb="FF000000"/>
      <name val="Calibri"/>
      <family val="2"/>
      <scheme val="minor"/>
    </font>
    <font>
      <sz val="9"/>
      <color rgb="FF000000"/>
      <name val="Calibri"/>
      <family val="2"/>
      <scheme val="minor"/>
    </font>
    <font>
      <sz val="11"/>
      <color rgb="FF000000"/>
      <name val="Calibri"/>
      <family val="2"/>
      <scheme val="minor"/>
    </font>
    <font>
      <b/>
      <sz val="9"/>
      <color rgb="FFFF0000"/>
      <name val="Calibri"/>
      <family val="2"/>
      <scheme val="minor"/>
    </font>
    <font>
      <sz val="8"/>
      <color rgb="FFFF0000"/>
      <name val="Calibri"/>
      <family val="2"/>
      <scheme val="minor"/>
    </font>
    <font>
      <b/>
      <sz val="11"/>
      <color theme="1"/>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tint="-0.14996795556505021"/>
        <bgColor indexed="64"/>
      </patternFill>
    </fill>
  </fills>
  <borders count="11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hair">
        <color indexed="64"/>
      </bottom>
      <diagonal/>
    </border>
    <border>
      <left style="thin">
        <color indexed="64"/>
      </left>
      <right style="medium">
        <color indexed="64"/>
      </right>
      <top/>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auto="1"/>
      </left>
      <right/>
      <top style="hair">
        <color auto="1"/>
      </top>
      <bottom/>
      <diagonal/>
    </border>
    <border>
      <left/>
      <right style="thin">
        <color indexed="64"/>
      </right>
      <top style="hair">
        <color auto="1"/>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top/>
      <bottom style="thin">
        <color rgb="FF00B0F0"/>
      </bottom>
      <diagonal/>
    </border>
    <border>
      <left/>
      <right/>
      <top style="thin">
        <color rgb="FF00B0F0"/>
      </top>
      <bottom/>
      <diagonal/>
    </border>
    <border>
      <left style="medium">
        <color auto="1"/>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top style="hair">
        <color indexed="64"/>
      </top>
      <bottom style="thin">
        <color indexed="64"/>
      </bottom>
      <diagonal/>
    </border>
    <border>
      <left/>
      <right style="thin">
        <color indexed="64"/>
      </right>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top style="hair">
        <color indexed="64"/>
      </top>
      <bottom style="thin">
        <color indexed="64"/>
      </bottom>
      <diagonal/>
    </border>
    <border>
      <left style="medium">
        <color indexed="64"/>
      </left>
      <right/>
      <top style="hair">
        <color auto="1"/>
      </top>
      <bottom/>
      <diagonal/>
    </border>
    <border>
      <left style="medium">
        <color indexed="64"/>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thin">
        <color auto="1"/>
      </right>
      <top style="hair">
        <color auto="1"/>
      </top>
      <bottom/>
      <diagonal/>
    </border>
    <border>
      <left style="thin">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thin">
        <color auto="1"/>
      </left>
      <right style="medium">
        <color indexed="64"/>
      </right>
      <top style="hair">
        <color auto="1"/>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top style="hair">
        <color auto="1"/>
      </top>
      <bottom style="medium">
        <color auto="1"/>
      </bottom>
      <diagonal/>
    </border>
    <border>
      <left style="thin">
        <color auto="1"/>
      </left>
      <right/>
      <top style="hair">
        <color auto="1"/>
      </top>
      <bottom style="hair">
        <color auto="1"/>
      </bottom>
      <diagonal/>
    </border>
    <border>
      <left/>
      <right style="thin">
        <color indexed="64"/>
      </right>
      <top style="medium">
        <color auto="1"/>
      </top>
      <bottom/>
      <diagonal/>
    </border>
    <border>
      <left style="medium">
        <color auto="1"/>
      </left>
      <right/>
      <top style="medium">
        <color auto="1"/>
      </top>
      <bottom style="hair">
        <color auto="1"/>
      </bottom>
      <diagonal/>
    </border>
    <border>
      <left/>
      <right style="medium">
        <color indexed="64"/>
      </right>
      <top style="thin">
        <color indexed="64"/>
      </top>
      <bottom style="medium">
        <color indexed="64"/>
      </bottom>
      <diagonal/>
    </border>
    <border>
      <left/>
      <right style="medium">
        <color indexed="64"/>
      </right>
      <top style="medium">
        <color indexed="64"/>
      </top>
      <bottom style="hair">
        <color indexed="64"/>
      </bottom>
      <diagonal/>
    </border>
    <border>
      <left/>
      <right style="medium">
        <color auto="1"/>
      </right>
      <top style="hair">
        <color auto="1"/>
      </top>
      <bottom style="hair">
        <color auto="1"/>
      </bottom>
      <diagonal/>
    </border>
    <border>
      <left style="medium">
        <color auto="1"/>
      </left>
      <right/>
      <top style="hair">
        <color auto="1"/>
      </top>
      <bottom style="hair">
        <color auto="1"/>
      </bottom>
      <diagonal/>
    </border>
    <border>
      <left/>
      <right style="medium">
        <color auto="1"/>
      </right>
      <top style="hair">
        <color auto="1"/>
      </top>
      <bottom/>
      <diagonal/>
    </border>
    <border>
      <left/>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style="medium">
        <color auto="1"/>
      </right>
      <top style="hair">
        <color auto="1"/>
      </top>
      <bottom style="thin">
        <color auto="1"/>
      </bottom>
      <diagonal/>
    </border>
    <border>
      <left style="medium">
        <color indexed="64"/>
      </left>
      <right style="thin">
        <color indexed="64"/>
      </right>
      <top style="thin">
        <color indexed="64"/>
      </top>
      <bottom/>
      <diagonal/>
    </border>
  </borders>
  <cellStyleXfs count="3">
    <xf numFmtId="0" fontId="0" fillId="0" borderId="0"/>
    <xf numFmtId="164" fontId="1" fillId="0" borderId="0" applyFont="0" applyFill="0" applyBorder="0" applyAlignment="0" applyProtection="0"/>
    <xf numFmtId="0" fontId="31" fillId="0" borderId="0" applyNumberFormat="0" applyFill="0" applyBorder="0" applyAlignment="0" applyProtection="0"/>
  </cellStyleXfs>
  <cellXfs count="500">
    <xf numFmtId="0" fontId="0" fillId="0" borderId="0" xfId="0"/>
    <xf numFmtId="0" fontId="3" fillId="0" borderId="0" xfId="0" applyFont="1"/>
    <xf numFmtId="0" fontId="4" fillId="0" borderId="0" xfId="0" applyFont="1"/>
    <xf numFmtId="0" fontId="6" fillId="0" borderId="0" xfId="0" applyFont="1"/>
    <xf numFmtId="0" fontId="7" fillId="0" borderId="0" xfId="0" applyFont="1" applyAlignment="1">
      <alignment vertical="top"/>
    </xf>
    <xf numFmtId="0" fontId="4" fillId="0" borderId="16" xfId="0" applyFont="1" applyBorder="1"/>
    <xf numFmtId="0" fontId="10" fillId="0" borderId="19" xfId="0" applyFont="1" applyBorder="1"/>
    <xf numFmtId="0" fontId="10" fillId="0" borderId="22" xfId="0" applyFont="1" applyBorder="1"/>
    <xf numFmtId="0" fontId="4" fillId="0" borderId="23" xfId="0" applyFont="1" applyBorder="1"/>
    <xf numFmtId="0" fontId="9" fillId="0" borderId="22" xfId="0" applyFont="1" applyBorder="1"/>
    <xf numFmtId="0" fontId="9" fillId="0" borderId="32" xfId="0" applyFont="1" applyBorder="1"/>
    <xf numFmtId="0" fontId="9" fillId="0" borderId="34" xfId="0" applyFont="1" applyBorder="1"/>
    <xf numFmtId="0" fontId="9" fillId="0" borderId="16" xfId="0" applyFont="1" applyBorder="1"/>
    <xf numFmtId="0" fontId="13" fillId="0" borderId="0" xfId="0" applyFont="1"/>
    <xf numFmtId="0" fontId="9" fillId="0" borderId="50" xfId="0" applyFont="1" applyBorder="1"/>
    <xf numFmtId="0" fontId="4" fillId="0" borderId="47" xfId="0" applyFont="1" applyBorder="1"/>
    <xf numFmtId="0" fontId="4" fillId="0" borderId="0" xfId="0" applyFont="1" applyAlignment="1">
      <alignment vertical="top"/>
    </xf>
    <xf numFmtId="0" fontId="6" fillId="0" borderId="0" xfId="0" applyFont="1" applyAlignment="1">
      <alignment vertical="center"/>
    </xf>
    <xf numFmtId="0" fontId="16" fillId="0" borderId="0" xfId="0" applyFont="1" applyAlignment="1">
      <alignment horizontal="center" vertical="center"/>
    </xf>
    <xf numFmtId="0" fontId="17" fillId="0" borderId="0" xfId="0" applyFont="1"/>
    <xf numFmtId="0" fontId="18" fillId="0" borderId="0" xfId="0" applyFont="1" applyAlignment="1">
      <alignment horizontal="right" vertical="center"/>
    </xf>
    <xf numFmtId="0" fontId="20" fillId="0" borderId="0" xfId="0" applyFont="1" applyAlignment="1">
      <alignment horizontal="right" vertical="center"/>
    </xf>
    <xf numFmtId="0" fontId="17" fillId="0" borderId="52" xfId="0" applyFont="1" applyBorder="1" applyAlignment="1">
      <alignment horizontal="left"/>
    </xf>
    <xf numFmtId="0" fontId="17" fillId="0" borderId="52" xfId="0" applyFont="1" applyBorder="1"/>
    <xf numFmtId="0" fontId="17" fillId="0" borderId="0" xfId="0" applyFont="1" applyAlignment="1">
      <alignment horizontal="left"/>
    </xf>
    <xf numFmtId="0" fontId="19" fillId="0" borderId="0" xfId="0" applyFont="1" applyAlignment="1">
      <alignment horizontal="left" vertical="center" wrapText="1"/>
    </xf>
    <xf numFmtId="0" fontId="19" fillId="0" borderId="0" xfId="0" applyFont="1" applyAlignment="1">
      <alignment vertical="center" wrapText="1"/>
    </xf>
    <xf numFmtId="0" fontId="19" fillId="0" borderId="0" xfId="0" applyFont="1"/>
    <xf numFmtId="0" fontId="17" fillId="0" borderId="0" xfId="0" applyFont="1" applyAlignment="1">
      <alignment horizontal="left" vertical="center" wrapText="1"/>
    </xf>
    <xf numFmtId="0" fontId="17" fillId="0" borderId="0" xfId="0" applyFont="1" applyAlignment="1">
      <alignment vertical="center" wrapText="1"/>
    </xf>
    <xf numFmtId="4" fontId="17" fillId="0" borderId="0" xfId="0" applyNumberFormat="1" applyFont="1" applyAlignment="1">
      <alignment vertical="center" wrapText="1"/>
    </xf>
    <xf numFmtId="0" fontId="17" fillId="0" borderId="0" xfId="0" applyFont="1" applyAlignment="1">
      <alignment vertical="center"/>
    </xf>
    <xf numFmtId="165" fontId="17" fillId="0" borderId="0" xfId="1" applyNumberFormat="1" applyFont="1" applyAlignment="1">
      <alignment vertical="center" wrapText="1"/>
    </xf>
    <xf numFmtId="165" fontId="22" fillId="0" borderId="0" xfId="1" applyNumberFormat="1" applyFont="1" applyAlignment="1">
      <alignment vertical="center" wrapText="1"/>
    </xf>
    <xf numFmtId="165" fontId="23" fillId="0" borderId="0" xfId="1" applyNumberFormat="1" applyFont="1" applyAlignment="1">
      <alignment vertical="center" wrapText="1"/>
    </xf>
    <xf numFmtId="165" fontId="24" fillId="0" borderId="0" xfId="1" applyNumberFormat="1" applyFont="1" applyAlignment="1">
      <alignment vertical="center" wrapText="1"/>
    </xf>
    <xf numFmtId="165" fontId="25" fillId="0" borderId="0" xfId="1" applyNumberFormat="1" applyFont="1" applyAlignment="1">
      <alignment vertical="center" wrapText="1"/>
    </xf>
    <xf numFmtId="165" fontId="26" fillId="0" borderId="0" xfId="1" applyNumberFormat="1" applyFont="1" applyAlignment="1">
      <alignment vertical="center" wrapText="1"/>
    </xf>
    <xf numFmtId="0" fontId="17" fillId="0" borderId="0" xfId="0" applyFont="1" applyAlignment="1">
      <alignment horizontal="left" vertical="top" wrapText="1"/>
    </xf>
    <xf numFmtId="4" fontId="17" fillId="0" borderId="0" xfId="0" applyNumberFormat="1" applyFont="1" applyAlignment="1">
      <alignment vertical="top" wrapText="1"/>
    </xf>
    <xf numFmtId="0" fontId="17" fillId="0" borderId="0" xfId="0" applyFont="1" applyAlignment="1">
      <alignment vertical="top" wrapText="1"/>
    </xf>
    <xf numFmtId="0" fontId="17" fillId="0" borderId="0" xfId="0" applyFont="1" applyAlignment="1">
      <alignment vertical="top"/>
    </xf>
    <xf numFmtId="164" fontId="17" fillId="0" borderId="0" xfId="1" applyFont="1" applyAlignment="1">
      <alignment vertical="top" wrapText="1"/>
    </xf>
    <xf numFmtId="165" fontId="23" fillId="0" borderId="0" xfId="1" applyNumberFormat="1" applyFont="1" applyAlignment="1">
      <alignment vertical="top" wrapText="1"/>
    </xf>
    <xf numFmtId="164" fontId="17" fillId="0" borderId="0" xfId="1" applyFont="1" applyAlignment="1">
      <alignment vertical="top"/>
    </xf>
    <xf numFmtId="0" fontId="27" fillId="0" borderId="0" xfId="0" applyFont="1" applyAlignment="1">
      <alignment horizontal="left" vertical="center" wrapText="1"/>
    </xf>
    <xf numFmtId="164" fontId="24" fillId="0" borderId="0" xfId="1" applyFont="1" applyAlignment="1">
      <alignment vertical="center" wrapText="1"/>
    </xf>
    <xf numFmtId="164" fontId="27" fillId="0" borderId="0" xfId="1" applyFont="1"/>
    <xf numFmtId="164" fontId="17" fillId="0" borderId="0" xfId="1" applyFont="1" applyAlignment="1">
      <alignment vertical="center" wrapText="1"/>
    </xf>
    <xf numFmtId="164" fontId="17" fillId="0" borderId="0" xfId="1" applyFont="1"/>
    <xf numFmtId="165" fontId="28" fillId="0" borderId="0" xfId="1" applyNumberFormat="1" applyFont="1" applyAlignment="1">
      <alignment vertical="center" wrapText="1"/>
    </xf>
    <xf numFmtId="164" fontId="19" fillId="0" borderId="0" xfId="1" applyFont="1" applyAlignment="1">
      <alignment vertical="center" wrapText="1"/>
    </xf>
    <xf numFmtId="165" fontId="29" fillId="0" borderId="0" xfId="1" applyNumberFormat="1" applyFont="1" applyAlignment="1">
      <alignment vertical="center" wrapText="1"/>
    </xf>
    <xf numFmtId="0" fontId="15" fillId="0" borderId="0" xfId="0" applyFont="1"/>
    <xf numFmtId="0" fontId="17" fillId="0" borderId="0" xfId="0" applyFont="1" applyAlignment="1">
      <alignment horizontal="center"/>
    </xf>
    <xf numFmtId="0" fontId="17" fillId="0" borderId="52" xfId="0" applyFont="1" applyBorder="1" applyAlignment="1">
      <alignment horizontal="center"/>
    </xf>
    <xf numFmtId="0" fontId="30" fillId="0" borderId="0" xfId="0" applyFont="1"/>
    <xf numFmtId="164" fontId="17" fillId="0" borderId="0" xfId="1" applyFont="1" applyAlignment="1">
      <alignment horizontal="center"/>
    </xf>
    <xf numFmtId="164" fontId="19" fillId="0" borderId="0" xfId="1" applyFont="1"/>
    <xf numFmtId="164" fontId="19" fillId="0" borderId="0" xfId="1" applyFont="1" applyAlignment="1">
      <alignment horizontal="center"/>
    </xf>
    <xf numFmtId="164" fontId="19" fillId="0" borderId="0" xfId="1" applyFont="1" applyAlignment="1">
      <alignment horizontal="center" wrapText="1"/>
    </xf>
    <xf numFmtId="166" fontId="17" fillId="0" borderId="0" xfId="1" applyNumberFormat="1" applyFont="1" applyAlignment="1">
      <alignment horizontal="center" wrapText="1"/>
    </xf>
    <xf numFmtId="167" fontId="17" fillId="0" borderId="0" xfId="1" applyNumberFormat="1" applyFont="1"/>
    <xf numFmtId="168" fontId="17" fillId="0" borderId="0" xfId="1" applyNumberFormat="1" applyFont="1" applyAlignment="1">
      <alignment vertical="top"/>
    </xf>
    <xf numFmtId="0" fontId="20" fillId="0" borderId="0" xfId="0" applyFont="1"/>
    <xf numFmtId="0" fontId="31" fillId="0" borderId="0" xfId="2" applyAlignment="1">
      <alignment vertical="top"/>
    </xf>
    <xf numFmtId="169" fontId="17" fillId="0" borderId="0" xfId="1" applyNumberFormat="1" applyFont="1" applyAlignment="1">
      <alignment vertical="top"/>
    </xf>
    <xf numFmtId="164" fontId="17" fillId="0" borderId="0" xfId="1" applyFont="1" applyAlignment="1">
      <alignment horizontal="right"/>
    </xf>
    <xf numFmtId="0" fontId="17" fillId="0" borderId="0" xfId="0" applyFont="1" applyAlignment="1" applyProtection="1">
      <alignment horizontal="left" vertical="top"/>
      <protection locked="0"/>
    </xf>
    <xf numFmtId="14" fontId="17" fillId="0" borderId="0" xfId="0" applyNumberFormat="1" applyFont="1" applyAlignment="1" applyProtection="1">
      <alignment vertical="top"/>
      <protection locked="0"/>
    </xf>
    <xf numFmtId="14" fontId="17" fillId="0" borderId="0" xfId="1" applyNumberFormat="1" applyFont="1" applyAlignment="1" applyProtection="1">
      <alignment vertical="top"/>
      <protection locked="0"/>
    </xf>
    <xf numFmtId="0" fontId="18" fillId="0" borderId="64" xfId="0" applyFont="1" applyBorder="1" applyAlignment="1">
      <alignment horizontal="center" textRotation="90" wrapText="1"/>
    </xf>
    <xf numFmtId="0" fontId="17" fillId="0" borderId="55" xfId="0" applyFont="1" applyBorder="1" applyAlignment="1" applyProtection="1">
      <alignment horizontal="center" vertical="center"/>
      <protection locked="0"/>
    </xf>
    <xf numFmtId="0" fontId="17" fillId="0" borderId="56" xfId="0" applyFont="1" applyBorder="1" applyAlignment="1" applyProtection="1">
      <alignment horizontal="center" vertical="center"/>
      <protection locked="0"/>
    </xf>
    <xf numFmtId="0" fontId="17" fillId="0" borderId="58" xfId="0" applyFont="1" applyBorder="1" applyAlignment="1" applyProtection="1">
      <alignment horizontal="center" vertical="center"/>
      <protection locked="0"/>
    </xf>
    <xf numFmtId="0" fontId="17" fillId="0" borderId="59" xfId="0" applyFont="1" applyBorder="1" applyAlignment="1" applyProtection="1">
      <alignment horizontal="center" vertical="center"/>
      <protection locked="0"/>
    </xf>
    <xf numFmtId="0" fontId="17" fillId="0" borderId="61" xfId="0" applyFont="1" applyBorder="1" applyAlignment="1" applyProtection="1">
      <alignment horizontal="center" vertical="center"/>
      <protection locked="0"/>
    </xf>
    <xf numFmtId="0" fontId="17" fillId="0" borderId="62" xfId="0" applyFont="1" applyBorder="1" applyAlignment="1" applyProtection="1">
      <alignment horizontal="center" vertical="center"/>
      <protection locked="0"/>
    </xf>
    <xf numFmtId="0" fontId="19" fillId="0" borderId="61" xfId="0" applyFont="1" applyBorder="1" applyAlignment="1">
      <alignment vertical="top"/>
    </xf>
    <xf numFmtId="0" fontId="19" fillId="0" borderId="58" xfId="0" applyFont="1" applyBorder="1" applyAlignment="1">
      <alignment vertical="top"/>
    </xf>
    <xf numFmtId="0" fontId="18" fillId="0" borderId="65" xfId="0" applyFont="1" applyBorder="1" applyAlignment="1">
      <alignment horizontal="center" textRotation="90" wrapText="1"/>
    </xf>
    <xf numFmtId="0" fontId="7" fillId="0" borderId="0" xfId="0" applyFont="1"/>
    <xf numFmtId="0" fontId="38" fillId="0" borderId="0" xfId="0" applyFont="1"/>
    <xf numFmtId="0" fontId="15" fillId="0" borderId="0" xfId="0" applyFont="1" applyAlignment="1">
      <alignment horizontal="center"/>
    </xf>
    <xf numFmtId="0" fontId="17" fillId="0" borderId="0" xfId="0" applyFont="1" applyAlignment="1" applyProtection="1">
      <alignment vertical="top"/>
      <protection locked="0"/>
    </xf>
    <xf numFmtId="0" fontId="4" fillId="0" borderId="69" xfId="0" applyFont="1" applyBorder="1" applyAlignment="1">
      <alignment wrapText="1"/>
    </xf>
    <xf numFmtId="0" fontId="4" fillId="0" borderId="17" xfId="0" applyFont="1" applyBorder="1" applyAlignment="1">
      <alignment horizontal="center" vertical="center"/>
    </xf>
    <xf numFmtId="0" fontId="4" fillId="0" borderId="68" xfId="0" applyFont="1" applyBorder="1"/>
    <xf numFmtId="0" fontId="9" fillId="0" borderId="73" xfId="0" applyFont="1" applyBorder="1"/>
    <xf numFmtId="0" fontId="4" fillId="0" borderId="24" xfId="0" applyFont="1" applyBorder="1"/>
    <xf numFmtId="0" fontId="5" fillId="2" borderId="13" xfId="0" applyFont="1" applyFill="1" applyBorder="1"/>
    <xf numFmtId="0" fontId="6" fillId="2" borderId="14" xfId="0" applyFont="1" applyFill="1" applyBorder="1"/>
    <xf numFmtId="0" fontId="6" fillId="2" borderId="15" xfId="0" applyFont="1" applyFill="1" applyBorder="1"/>
    <xf numFmtId="0" fontId="9" fillId="0" borderId="34" xfId="0" applyFont="1" applyBorder="1" applyAlignment="1">
      <alignment vertical="center"/>
    </xf>
    <xf numFmtId="0" fontId="13" fillId="0" borderId="75" xfId="0" applyFont="1" applyBorder="1"/>
    <xf numFmtId="0" fontId="4" fillId="0" borderId="76" xfId="0" applyFont="1" applyBorder="1"/>
    <xf numFmtId="0" fontId="9" fillId="0" borderId="16" xfId="0" applyFont="1" applyBorder="1" applyAlignment="1">
      <alignment vertical="top"/>
    </xf>
    <xf numFmtId="0" fontId="4" fillId="0" borderId="74" xfId="0" applyFont="1" applyBorder="1"/>
    <xf numFmtId="0" fontId="4" fillId="0" borderId="76" xfId="0" applyFont="1" applyBorder="1" applyAlignment="1">
      <alignment horizontal="left" vertical="top"/>
    </xf>
    <xf numFmtId="0" fontId="9" fillId="0" borderId="36" xfId="0" applyFont="1" applyBorder="1" applyAlignment="1">
      <alignment vertical="top"/>
    </xf>
    <xf numFmtId="0" fontId="4" fillId="0" borderId="74" xfId="0" applyFont="1" applyBorder="1" applyAlignment="1">
      <alignment vertical="top" wrapText="1"/>
    </xf>
    <xf numFmtId="0" fontId="9" fillId="0" borderId="50" xfId="0" applyFont="1" applyBorder="1" applyAlignment="1">
      <alignment vertical="top"/>
    </xf>
    <xf numFmtId="0" fontId="9" fillId="0" borderId="34" xfId="0" applyFont="1" applyBorder="1" applyAlignment="1">
      <alignment vertical="top"/>
    </xf>
    <xf numFmtId="0" fontId="4" fillId="0" borderId="80" xfId="0" applyFont="1" applyBorder="1"/>
    <xf numFmtId="0" fontId="4" fillId="0" borderId="81" xfId="0" applyFont="1" applyBorder="1"/>
    <xf numFmtId="0" fontId="4" fillId="0" borderId="83" xfId="0" applyFont="1" applyBorder="1" applyAlignment="1">
      <alignment horizontal="left"/>
    </xf>
    <xf numFmtId="0" fontId="14" fillId="0" borderId="19" xfId="0" applyFont="1" applyBorder="1" applyAlignment="1">
      <alignment vertical="top"/>
    </xf>
    <xf numFmtId="0" fontId="14" fillId="0" borderId="79" xfId="0" applyFont="1" applyBorder="1" applyAlignment="1">
      <alignment vertical="top"/>
    </xf>
    <xf numFmtId="0" fontId="14" fillId="0" borderId="50" xfId="0" applyFont="1" applyBorder="1" applyAlignment="1">
      <alignment vertical="top"/>
    </xf>
    <xf numFmtId="0" fontId="38" fillId="0" borderId="6" xfId="0" applyFont="1" applyBorder="1" applyAlignment="1">
      <alignment horizontal="left"/>
    </xf>
    <xf numFmtId="173" fontId="4" fillId="0" borderId="42" xfId="0" applyNumberFormat="1" applyFont="1" applyBorder="1" applyAlignment="1">
      <alignment horizontal="left" vertical="center"/>
    </xf>
    <xf numFmtId="0" fontId="38" fillId="0" borderId="37" xfId="0" applyFont="1" applyBorder="1" applyAlignment="1">
      <alignment horizontal="left"/>
    </xf>
    <xf numFmtId="173" fontId="4" fillId="0" borderId="24" xfId="0" applyNumberFormat="1" applyFont="1" applyBorder="1" applyAlignment="1">
      <alignment horizontal="left" vertical="center"/>
    </xf>
    <xf numFmtId="0" fontId="38" fillId="0" borderId="80" xfId="0" applyFont="1" applyBorder="1"/>
    <xf numFmtId="0" fontId="8" fillId="0" borderId="87" xfId="0" applyFont="1" applyBorder="1" applyAlignment="1">
      <alignment wrapText="1"/>
    </xf>
    <xf numFmtId="0" fontId="8" fillId="0" borderId="80" xfId="0" applyFont="1" applyBorder="1"/>
    <xf numFmtId="0" fontId="8" fillId="0" borderId="81" xfId="0" applyFont="1" applyBorder="1"/>
    <xf numFmtId="0" fontId="4" fillId="0" borderId="91" xfId="0" applyFont="1" applyBorder="1"/>
    <xf numFmtId="0" fontId="4" fillId="0" borderId="90" xfId="0" applyFont="1" applyBorder="1"/>
    <xf numFmtId="0" fontId="4" fillId="0" borderId="36" xfId="0" applyFont="1" applyBorder="1" applyAlignment="1">
      <alignment wrapText="1"/>
    </xf>
    <xf numFmtId="0" fontId="4" fillId="0" borderId="90" xfId="0" applyFont="1" applyBorder="1" applyAlignment="1">
      <alignment wrapText="1"/>
    </xf>
    <xf numFmtId="0" fontId="4" fillId="0" borderId="19" xfId="0" applyFont="1" applyBorder="1"/>
    <xf numFmtId="0" fontId="2" fillId="0" borderId="0" xfId="0" applyFont="1" applyAlignment="1">
      <alignment vertical="top"/>
    </xf>
    <xf numFmtId="0" fontId="9" fillId="0" borderId="93" xfId="0" applyFont="1" applyBorder="1"/>
    <xf numFmtId="0" fontId="7" fillId="0" borderId="89" xfId="0" applyFont="1" applyBorder="1"/>
    <xf numFmtId="0" fontId="7" fillId="0" borderId="90" xfId="0" applyFont="1" applyBorder="1"/>
    <xf numFmtId="0" fontId="7" fillId="0" borderId="92" xfId="0" applyFont="1" applyBorder="1"/>
    <xf numFmtId="0" fontId="7" fillId="0" borderId="82" xfId="0" applyFont="1" applyBorder="1"/>
    <xf numFmtId="0" fontId="7" fillId="0" borderId="36" xfId="0" applyFont="1" applyBorder="1"/>
    <xf numFmtId="0" fontId="4" fillId="0" borderId="79" xfId="0" applyFont="1" applyBorder="1" applyAlignment="1">
      <alignment horizontal="left"/>
    </xf>
    <xf numFmtId="0" fontId="8" fillId="0" borderId="5" xfId="0" applyFont="1" applyBorder="1" applyAlignment="1">
      <alignment vertical="center"/>
    </xf>
    <xf numFmtId="0" fontId="4" fillId="0" borderId="3" xfId="0" applyFont="1" applyBorder="1" applyAlignment="1">
      <alignment vertical="center" wrapText="1"/>
    </xf>
    <xf numFmtId="0" fontId="4" fillId="0" borderId="3" xfId="0" applyFont="1" applyBorder="1" applyAlignment="1">
      <alignment vertical="center"/>
    </xf>
    <xf numFmtId="0" fontId="39" fillId="0" borderId="3" xfId="2" applyFont="1" applyFill="1" applyBorder="1" applyAlignment="1">
      <alignment vertical="center"/>
    </xf>
    <xf numFmtId="0" fontId="4" fillId="7" borderId="3" xfId="0" applyFont="1" applyFill="1" applyBorder="1" applyAlignment="1">
      <alignment vertical="center" wrapText="1"/>
    </xf>
    <xf numFmtId="0" fontId="8" fillId="7" borderId="3" xfId="0" applyFont="1" applyFill="1" applyBorder="1" applyAlignment="1">
      <alignment vertical="center" wrapText="1"/>
    </xf>
    <xf numFmtId="0" fontId="41" fillId="0" borderId="3" xfId="2" applyFont="1" applyFill="1" applyBorder="1" applyAlignment="1">
      <alignment vertical="center"/>
    </xf>
    <xf numFmtId="0" fontId="4" fillId="0" borderId="7" xfId="0" applyFont="1" applyBorder="1"/>
    <xf numFmtId="0" fontId="4" fillId="0" borderId="7" xfId="0" applyFont="1" applyBorder="1" applyAlignment="1">
      <alignment vertical="center"/>
    </xf>
    <xf numFmtId="0" fontId="45" fillId="0" borderId="0" xfId="2" applyFont="1"/>
    <xf numFmtId="0" fontId="5" fillId="2" borderId="47" xfId="0" applyFont="1" applyFill="1" applyBorder="1" applyAlignment="1">
      <alignment vertical="center"/>
    </xf>
    <xf numFmtId="0" fontId="38" fillId="0" borderId="3" xfId="0" applyFont="1" applyBorder="1"/>
    <xf numFmtId="0" fontId="4" fillId="0" borderId="3" xfId="0" applyFont="1" applyBorder="1"/>
    <xf numFmtId="0" fontId="38" fillId="0" borderId="6" xfId="0" applyFont="1" applyBorder="1"/>
    <xf numFmtId="0" fontId="4" fillId="0" borderId="8" xfId="0" applyFont="1" applyBorder="1"/>
    <xf numFmtId="0" fontId="46" fillId="0" borderId="42" xfId="0" applyFont="1" applyBorder="1"/>
    <xf numFmtId="0" fontId="4" fillId="0" borderId="43" xfId="0" applyFont="1" applyBorder="1"/>
    <xf numFmtId="0" fontId="4" fillId="0" borderId="46" xfId="0" applyFont="1" applyBorder="1"/>
    <xf numFmtId="0" fontId="4" fillId="0" borderId="48" xfId="0" applyFont="1" applyBorder="1"/>
    <xf numFmtId="0" fontId="4" fillId="0" borderId="6" xfId="0" applyFont="1" applyBorder="1"/>
    <xf numFmtId="0" fontId="46" fillId="0" borderId="8" xfId="0" applyFont="1" applyBorder="1"/>
    <xf numFmtId="0" fontId="4" fillId="0" borderId="42" xfId="0" applyFont="1" applyBorder="1"/>
    <xf numFmtId="0" fontId="46" fillId="0" borderId="43" xfId="0" applyFont="1" applyBorder="1"/>
    <xf numFmtId="0" fontId="38" fillId="0" borderId="46" xfId="0" applyFont="1" applyBorder="1"/>
    <xf numFmtId="0" fontId="38" fillId="0" borderId="48" xfId="0" applyFont="1" applyBorder="1"/>
    <xf numFmtId="0" fontId="8" fillId="0" borderId="94" xfId="0" applyFont="1" applyBorder="1"/>
    <xf numFmtId="0" fontId="4" fillId="0" borderId="95" xfId="0" applyFont="1" applyBorder="1"/>
    <xf numFmtId="0" fontId="4" fillId="0" borderId="5" xfId="0" applyFont="1" applyBorder="1"/>
    <xf numFmtId="0" fontId="2" fillId="0" borderId="0" xfId="0" applyFont="1" applyAlignment="1">
      <alignment horizontal="right" vertical="top"/>
    </xf>
    <xf numFmtId="0" fontId="8" fillId="0" borderId="3" xfId="0" applyFont="1" applyBorder="1" applyAlignment="1">
      <alignment vertical="top" wrapText="1"/>
    </xf>
    <xf numFmtId="0" fontId="8" fillId="0" borderId="94" xfId="0" applyFont="1" applyBorder="1" applyAlignment="1">
      <alignment vertical="center" wrapText="1"/>
    </xf>
    <xf numFmtId="0" fontId="8" fillId="0" borderId="5" xfId="0" applyFont="1" applyBorder="1" applyAlignment="1">
      <alignment vertical="top" wrapText="1"/>
    </xf>
    <xf numFmtId="0" fontId="8" fillId="0" borderId="3" xfId="0" applyFont="1" applyBorder="1" applyAlignment="1">
      <alignment vertical="center" wrapText="1"/>
    </xf>
    <xf numFmtId="0" fontId="17" fillId="0" borderId="55" xfId="0" applyFont="1" applyBorder="1" applyAlignment="1" applyProtection="1">
      <alignment horizontal="left" vertical="top"/>
      <protection locked="0"/>
    </xf>
    <xf numFmtId="0" fontId="17" fillId="0" borderId="58" xfId="0" applyFont="1" applyBorder="1" applyAlignment="1" applyProtection="1">
      <alignment horizontal="left" vertical="top"/>
      <protection locked="0"/>
    </xf>
    <xf numFmtId="0" fontId="17" fillId="0" borderId="61" xfId="0" applyFont="1" applyBorder="1" applyAlignment="1" applyProtection="1">
      <alignment horizontal="left" vertical="top"/>
      <protection locked="0"/>
    </xf>
    <xf numFmtId="0" fontId="18" fillId="0" borderId="64" xfId="0" applyFont="1" applyBorder="1" applyAlignment="1">
      <alignment horizontal="left"/>
    </xf>
    <xf numFmtId="0" fontId="20" fillId="0" borderId="65" xfId="0" applyFont="1" applyBorder="1" applyAlignment="1" applyProtection="1">
      <alignment wrapText="1"/>
      <protection locked="0"/>
    </xf>
    <xf numFmtId="0" fontId="47" fillId="8" borderId="3" xfId="0" applyFont="1" applyFill="1" applyBorder="1"/>
    <xf numFmtId="0" fontId="48" fillId="8" borderId="3" xfId="0" applyFont="1" applyFill="1" applyBorder="1" applyAlignment="1">
      <alignment horizontal="left"/>
    </xf>
    <xf numFmtId="0" fontId="49" fillId="0" borderId="0" xfId="0" applyFont="1"/>
    <xf numFmtId="0" fontId="50" fillId="0" borderId="42" xfId="0" applyFont="1" applyBorder="1"/>
    <xf numFmtId="0" fontId="50" fillId="0" borderId="0" xfId="0" applyFont="1"/>
    <xf numFmtId="0" fontId="51" fillId="0" borderId="43" xfId="0" applyFont="1" applyBorder="1" applyAlignment="1">
      <alignment horizontal="left"/>
    </xf>
    <xf numFmtId="0" fontId="50" fillId="9" borderId="42" xfId="0" applyFont="1" applyFill="1" applyBorder="1"/>
    <xf numFmtId="0" fontId="50" fillId="9" borderId="0" xfId="0" applyFont="1" applyFill="1"/>
    <xf numFmtId="0" fontId="51" fillId="9" borderId="43" xfId="0" applyFont="1" applyFill="1" applyBorder="1" applyAlignment="1">
      <alignment horizontal="left"/>
    </xf>
    <xf numFmtId="0" fontId="51" fillId="0" borderId="0" xfId="0" applyFont="1" applyAlignment="1">
      <alignment horizontal="right"/>
    </xf>
    <xf numFmtId="0" fontId="50" fillId="9" borderId="6" xfId="0" applyFont="1" applyFill="1" applyBorder="1"/>
    <xf numFmtId="0" fontId="50" fillId="9" borderId="7" xfId="0" applyFont="1" applyFill="1" applyBorder="1"/>
    <xf numFmtId="0" fontId="51" fillId="9" borderId="8" xfId="0" applyFont="1" applyFill="1" applyBorder="1" applyAlignment="1">
      <alignment horizontal="left"/>
    </xf>
    <xf numFmtId="0" fontId="52" fillId="0" borderId="42" xfId="0" applyFont="1" applyBorder="1"/>
    <xf numFmtId="0" fontId="52" fillId="0" borderId="0" xfId="0" applyFont="1"/>
    <xf numFmtId="0" fontId="53" fillId="0" borderId="43" xfId="0" applyFont="1" applyBorder="1" applyAlignment="1">
      <alignment horizontal="left"/>
    </xf>
    <xf numFmtId="0" fontId="52" fillId="0" borderId="46" xfId="0" applyFont="1" applyBorder="1"/>
    <xf numFmtId="0" fontId="52" fillId="0" borderId="47" xfId="0" applyFont="1" applyBorder="1"/>
    <xf numFmtId="0" fontId="53" fillId="0" borderId="48" xfId="0" applyFont="1" applyBorder="1" applyAlignment="1">
      <alignment horizontal="left"/>
    </xf>
    <xf numFmtId="0" fontId="47" fillId="0" borderId="6" xfId="0" applyFont="1" applyBorder="1"/>
    <xf numFmtId="0" fontId="47" fillId="0" borderId="7" xfId="0" applyFont="1" applyBorder="1"/>
    <xf numFmtId="0" fontId="54" fillId="0" borderId="8" xfId="0" applyFont="1" applyBorder="1" applyAlignment="1">
      <alignment horizontal="left"/>
    </xf>
    <xf numFmtId="0" fontId="50" fillId="9" borderId="46" xfId="0" applyFont="1" applyFill="1" applyBorder="1"/>
    <xf numFmtId="0" fontId="50" fillId="9" borderId="47" xfId="0" applyFont="1" applyFill="1" applyBorder="1"/>
    <xf numFmtId="0" fontId="51" fillId="9" borderId="48" xfId="0" applyFont="1" applyFill="1" applyBorder="1" applyAlignment="1">
      <alignment horizontal="left"/>
    </xf>
    <xf numFmtId="0" fontId="53" fillId="0" borderId="0" xfId="0" applyFont="1" applyAlignment="1">
      <alignment horizontal="left"/>
    </xf>
    <xf numFmtId="49" fontId="55" fillId="0" borderId="0" xfId="0" applyNumberFormat="1" applyFont="1" applyAlignment="1">
      <alignment horizontal="left"/>
    </xf>
    <xf numFmtId="0" fontId="50" fillId="0" borderId="6" xfId="0" applyFont="1" applyBorder="1"/>
    <xf numFmtId="0" fontId="50" fillId="0" borderId="7" xfId="0" applyFont="1" applyBorder="1"/>
    <xf numFmtId="0" fontId="51" fillId="0" borderId="8" xfId="0" applyFont="1" applyBorder="1" applyAlignment="1">
      <alignment horizontal="left"/>
    </xf>
    <xf numFmtId="0" fontId="50" fillId="0" borderId="43" xfId="0" applyFont="1" applyBorder="1" applyAlignment="1">
      <alignment horizontal="left"/>
    </xf>
    <xf numFmtId="0" fontId="50" fillId="0" borderId="8" xfId="0" applyFont="1" applyBorder="1"/>
    <xf numFmtId="0" fontId="50" fillId="9" borderId="43" xfId="0" applyFont="1" applyFill="1" applyBorder="1"/>
    <xf numFmtId="0" fontId="50" fillId="0" borderId="46" xfId="0" applyFont="1" applyBorder="1"/>
    <xf numFmtId="0" fontId="50" fillId="0" borderId="47" xfId="0" applyFont="1" applyBorder="1"/>
    <xf numFmtId="0" fontId="51" fillId="0" borderId="48" xfId="0" applyFont="1" applyBorder="1" applyAlignment="1">
      <alignment horizontal="left"/>
    </xf>
    <xf numFmtId="0" fontId="56" fillId="0" borderId="0" xfId="0" applyFont="1"/>
    <xf numFmtId="0" fontId="57" fillId="0" borderId="0" xfId="0" applyFont="1"/>
    <xf numFmtId="0" fontId="17" fillId="4" borderId="5" xfId="0" applyFont="1" applyFill="1" applyBorder="1" applyAlignment="1" applyProtection="1">
      <alignment horizontal="center" vertical="top"/>
      <protection locked="0"/>
    </xf>
    <xf numFmtId="0" fontId="17" fillId="5" borderId="5" xfId="0" applyFont="1" applyFill="1" applyBorder="1" applyAlignment="1" applyProtection="1">
      <alignment horizontal="center" vertical="top"/>
      <protection locked="0"/>
    </xf>
    <xf numFmtId="0" fontId="17" fillId="6" borderId="50" xfId="0" applyFont="1" applyFill="1" applyBorder="1" applyAlignment="1" applyProtection="1">
      <alignment horizontal="center" vertical="top"/>
      <protection locked="0"/>
    </xf>
    <xf numFmtId="0" fontId="17" fillId="4" borderId="64" xfId="0" applyFont="1" applyFill="1" applyBorder="1" applyAlignment="1" applyProtection="1">
      <alignment horizontal="center" vertical="top"/>
      <protection locked="0"/>
    </xf>
    <xf numFmtId="0" fontId="17" fillId="5" borderId="64" xfId="0" applyFont="1" applyFill="1" applyBorder="1" applyAlignment="1" applyProtection="1">
      <alignment horizontal="center" vertical="top"/>
      <protection locked="0"/>
    </xf>
    <xf numFmtId="0" fontId="17" fillId="6" borderId="65" xfId="0" applyFont="1" applyFill="1" applyBorder="1" applyAlignment="1" applyProtection="1">
      <alignment horizontal="center" vertical="top"/>
      <protection locked="0"/>
    </xf>
    <xf numFmtId="0" fontId="17" fillId="4" borderId="55" xfId="0" applyFont="1" applyFill="1" applyBorder="1" applyAlignment="1" applyProtection="1">
      <alignment horizontal="center" vertical="top"/>
      <protection locked="0"/>
    </xf>
    <xf numFmtId="0" fontId="17" fillId="5" borderId="55" xfId="0" applyFont="1" applyFill="1" applyBorder="1" applyAlignment="1" applyProtection="1">
      <alignment horizontal="center" vertical="top"/>
      <protection locked="0"/>
    </xf>
    <xf numFmtId="0" fontId="17" fillId="6" borderId="56" xfId="0" applyFont="1" applyFill="1" applyBorder="1" applyAlignment="1" applyProtection="1">
      <alignment horizontal="center" vertical="top"/>
      <protection locked="0"/>
    </xf>
    <xf numFmtId="0" fontId="17" fillId="4" borderId="58" xfId="0" applyFont="1" applyFill="1" applyBorder="1" applyAlignment="1" applyProtection="1">
      <alignment horizontal="center" vertical="top"/>
      <protection locked="0"/>
    </xf>
    <xf numFmtId="0" fontId="17" fillId="5" borderId="58" xfId="0" applyFont="1" applyFill="1" applyBorder="1" applyAlignment="1" applyProtection="1">
      <alignment horizontal="center" vertical="top"/>
      <protection locked="0"/>
    </xf>
    <xf numFmtId="0" fontId="17" fillId="6" borderId="59" xfId="0" applyFont="1" applyFill="1" applyBorder="1" applyAlignment="1" applyProtection="1">
      <alignment horizontal="center" vertical="top"/>
      <protection locked="0"/>
    </xf>
    <xf numFmtId="0" fontId="17" fillId="4" borderId="61" xfId="0" applyFont="1" applyFill="1" applyBorder="1" applyAlignment="1" applyProtection="1">
      <alignment horizontal="center" vertical="top"/>
      <protection locked="0"/>
    </xf>
    <xf numFmtId="0" fontId="17" fillId="5" borderId="61" xfId="0" applyFont="1" applyFill="1" applyBorder="1" applyAlignment="1" applyProtection="1">
      <alignment horizontal="center" vertical="top"/>
      <protection locked="0"/>
    </xf>
    <xf numFmtId="0" fontId="17" fillId="6" borderId="62" xfId="0" applyFont="1" applyFill="1" applyBorder="1" applyAlignment="1" applyProtection="1">
      <alignment horizontal="center" vertical="top"/>
      <protection locked="0"/>
    </xf>
    <xf numFmtId="0" fontId="31" fillId="0" borderId="0" xfId="2"/>
    <xf numFmtId="0" fontId="58" fillId="0" borderId="0" xfId="0" applyFont="1"/>
    <xf numFmtId="0" fontId="20" fillId="0" borderId="0" xfId="0" applyFont="1" applyAlignment="1">
      <alignment vertical="top"/>
    </xf>
    <xf numFmtId="0" fontId="17" fillId="0" borderId="101" xfId="0" applyFont="1" applyBorder="1" applyAlignment="1" applyProtection="1">
      <alignment vertical="top"/>
      <protection locked="0"/>
    </xf>
    <xf numFmtId="0" fontId="17" fillId="0" borderId="102" xfId="0" applyFont="1" applyBorder="1" applyAlignment="1" applyProtection="1">
      <alignment vertical="top"/>
      <protection locked="0"/>
    </xf>
    <xf numFmtId="20" fontId="18" fillId="0" borderId="54" xfId="0" applyNumberFormat="1" applyFont="1" applyBorder="1" applyAlignment="1">
      <alignment horizontal="center" vertical="center"/>
    </xf>
    <xf numFmtId="20" fontId="18" fillId="0" borderId="101" xfId="0" applyNumberFormat="1" applyFont="1" applyBorder="1" applyAlignment="1">
      <alignment horizontal="center" vertical="center"/>
    </xf>
    <xf numFmtId="20" fontId="18" fillId="0" borderId="60" xfId="0" applyNumberFormat="1" applyFont="1" applyBorder="1" applyAlignment="1">
      <alignment horizontal="center" vertical="center"/>
    </xf>
    <xf numFmtId="20" fontId="18" fillId="0" borderId="102" xfId="0" applyNumberFormat="1" applyFont="1" applyBorder="1" applyAlignment="1">
      <alignment horizontal="center" vertical="center"/>
    </xf>
    <xf numFmtId="20" fontId="18" fillId="0" borderId="57" xfId="0" applyNumberFormat="1" applyFont="1" applyBorder="1" applyAlignment="1">
      <alignment horizontal="center" vertical="center"/>
    </xf>
    <xf numFmtId="20" fontId="18" fillId="0" borderId="26" xfId="0" applyNumberFormat="1" applyFont="1" applyBorder="1" applyAlignment="1">
      <alignment horizontal="center" vertical="center"/>
    </xf>
    <xf numFmtId="0" fontId="17" fillId="0" borderId="26" xfId="0" applyFont="1" applyBorder="1" applyAlignment="1" applyProtection="1">
      <alignment vertical="top"/>
      <protection locked="0"/>
    </xf>
    <xf numFmtId="0" fontId="17" fillId="0" borderId="53" xfId="0" applyFont="1" applyBorder="1" applyAlignment="1">
      <alignment horizontal="left"/>
    </xf>
    <xf numFmtId="0" fontId="17" fillId="0" borderId="0" xfId="0" applyFont="1" applyAlignment="1">
      <alignment horizontal="left" vertical="top"/>
    </xf>
    <xf numFmtId="0" fontId="17" fillId="0" borderId="61" xfId="0" applyFont="1" applyBorder="1" applyAlignment="1">
      <alignment horizontal="center" vertical="top"/>
    </xf>
    <xf numFmtId="0" fontId="17" fillId="0" borderId="61" xfId="0" applyFont="1" applyBorder="1" applyAlignment="1">
      <alignment horizontal="left" vertical="top"/>
    </xf>
    <xf numFmtId="20" fontId="18" fillId="0" borderId="99" xfId="0" applyNumberFormat="1" applyFont="1" applyBorder="1" applyAlignment="1" applyProtection="1">
      <alignment vertical="top"/>
      <protection locked="0"/>
    </xf>
    <xf numFmtId="20" fontId="18" fillId="0" borderId="103" xfId="0" applyNumberFormat="1" applyFont="1" applyBorder="1" applyAlignment="1" applyProtection="1">
      <alignment vertical="top"/>
      <protection locked="0"/>
    </xf>
    <xf numFmtId="20" fontId="18" fillId="0" borderId="25" xfId="0" applyNumberFormat="1" applyFont="1" applyBorder="1" applyAlignment="1" applyProtection="1">
      <alignment vertical="top"/>
      <protection locked="0"/>
    </xf>
    <xf numFmtId="0" fontId="17" fillId="0" borderId="108" xfId="0" applyFont="1" applyBorder="1" applyAlignment="1">
      <alignment horizontal="left" vertical="top"/>
    </xf>
    <xf numFmtId="0" fontId="17" fillId="0" borderId="107" xfId="0" applyFont="1" applyBorder="1" applyAlignment="1">
      <alignment horizontal="center" vertical="top"/>
    </xf>
    <xf numFmtId="0" fontId="17" fillId="0" borderId="108" xfId="0" applyFont="1" applyBorder="1" applyAlignment="1">
      <alignment horizontal="center" vertical="top"/>
    </xf>
    <xf numFmtId="0" fontId="17" fillId="0" borderId="80" xfId="0" applyFont="1" applyBorder="1" applyAlignment="1">
      <alignment horizontal="left" vertical="top"/>
    </xf>
    <xf numFmtId="0" fontId="17" fillId="0" borderId="81" xfId="0" applyFont="1" applyBorder="1" applyAlignment="1">
      <alignment horizontal="center" vertical="top"/>
    </xf>
    <xf numFmtId="0" fontId="17" fillId="0" borderId="87" xfId="0" applyFont="1" applyBorder="1" applyAlignment="1">
      <alignment horizontal="left" vertical="top"/>
    </xf>
    <xf numFmtId="0" fontId="17" fillId="0" borderId="109" xfId="0" applyFont="1" applyBorder="1" applyAlignment="1">
      <alignment horizontal="center" vertical="top"/>
    </xf>
    <xf numFmtId="0" fontId="17" fillId="0" borderId="60" xfId="0" applyFont="1" applyBorder="1" applyAlignment="1">
      <alignment horizontal="left" vertical="top"/>
    </xf>
    <xf numFmtId="0" fontId="17" fillId="0" borderId="62" xfId="0" applyFont="1" applyBorder="1" applyAlignment="1">
      <alignment horizontal="center" vertical="top"/>
    </xf>
    <xf numFmtId="0" fontId="17" fillId="0" borderId="109" xfId="0" applyFont="1" applyBorder="1" applyAlignment="1">
      <alignment horizontal="left" vertical="top"/>
    </xf>
    <xf numFmtId="0" fontId="17" fillId="0" borderId="57" xfId="0" applyFont="1" applyBorder="1" applyAlignment="1">
      <alignment horizontal="left" vertical="top"/>
    </xf>
    <xf numFmtId="0" fontId="15" fillId="0" borderId="0" xfId="0" applyFont="1" applyAlignment="1">
      <alignment horizontal="center"/>
    </xf>
    <xf numFmtId="0" fontId="16" fillId="0" borderId="0" xfId="0" applyFont="1" applyAlignment="1">
      <alignment horizontal="center" vertical="center"/>
    </xf>
    <xf numFmtId="0" fontId="18" fillId="0" borderId="0" xfId="0" applyFont="1" applyAlignment="1">
      <alignment horizontal="right" vertical="center"/>
    </xf>
    <xf numFmtId="0" fontId="20" fillId="0" borderId="0" xfId="0" applyFont="1" applyAlignment="1">
      <alignment horizontal="right" vertical="center"/>
    </xf>
    <xf numFmtId="0" fontId="17" fillId="0" borderId="0" xfId="0" applyFont="1" applyAlignment="1" applyProtection="1">
      <alignment horizontal="left" vertical="top"/>
      <protection locked="0"/>
    </xf>
    <xf numFmtId="0" fontId="17" fillId="0" borderId="52" xfId="0" applyFont="1" applyBorder="1" applyAlignment="1">
      <alignment horizontal="left"/>
    </xf>
    <xf numFmtId="0" fontId="17" fillId="0" borderId="0" xfId="0" applyFont="1" applyAlignment="1">
      <alignment horizontal="left"/>
    </xf>
    <xf numFmtId="0" fontId="19" fillId="0" borderId="0" xfId="0" applyFont="1" applyAlignment="1" applyProtection="1">
      <alignment horizontal="left" vertical="top"/>
      <protection locked="0"/>
    </xf>
    <xf numFmtId="0" fontId="17" fillId="0" borderId="53" xfId="0" applyFont="1" applyBorder="1" applyAlignment="1">
      <alignment horizontal="left"/>
    </xf>
    <xf numFmtId="0" fontId="31" fillId="0" borderId="0" xfId="2" applyAlignment="1" applyProtection="1">
      <alignment horizontal="left" vertical="top"/>
      <protection locked="0"/>
    </xf>
    <xf numFmtId="0" fontId="32" fillId="0" borderId="0" xfId="0" applyFont="1" applyAlignment="1">
      <alignment horizontal="left" vertical="top"/>
    </xf>
    <xf numFmtId="0" fontId="19" fillId="0" borderId="0" xfId="0" applyFont="1" applyAlignment="1">
      <alignment horizontal="center" vertical="center"/>
    </xf>
    <xf numFmtId="0" fontId="17" fillId="0" borderId="0" xfId="0" applyFont="1" applyAlignment="1">
      <alignment horizontal="left" vertical="top"/>
    </xf>
    <xf numFmtId="0" fontId="33" fillId="0" borderId="0" xfId="0" applyFont="1" applyAlignment="1">
      <alignment horizontal="left" vertical="top"/>
    </xf>
    <xf numFmtId="0" fontId="18" fillId="0" borderId="40" xfId="0" applyFont="1" applyBorder="1" applyAlignment="1" applyProtection="1">
      <alignment horizontal="center" vertical="top"/>
      <protection locked="0"/>
    </xf>
    <xf numFmtId="0" fontId="18" fillId="0" borderId="100" xfId="0" applyFont="1" applyBorder="1" applyAlignment="1" applyProtection="1">
      <alignment horizontal="center" vertical="top"/>
      <protection locked="0"/>
    </xf>
    <xf numFmtId="14" fontId="18" fillId="0" borderId="13" xfId="0" applyNumberFormat="1" applyFont="1" applyBorder="1" applyAlignment="1" applyProtection="1">
      <alignment horizontal="center" vertical="top"/>
      <protection locked="0"/>
    </xf>
    <xf numFmtId="14" fontId="18" fillId="0" borderId="15" xfId="0" applyNumberFormat="1" applyFont="1" applyBorder="1" applyAlignment="1" applyProtection="1">
      <alignment horizontal="center" vertical="top"/>
      <protection locked="0"/>
    </xf>
    <xf numFmtId="174" fontId="18" fillId="0" borderId="75" xfId="0" applyNumberFormat="1" applyFont="1" applyBorder="1" applyAlignment="1" applyProtection="1">
      <alignment horizontal="center" vertical="top"/>
      <protection locked="0"/>
    </xf>
    <xf numFmtId="174" fontId="18" fillId="0" borderId="76" xfId="0" applyNumberFormat="1" applyFont="1" applyBorder="1" applyAlignment="1" applyProtection="1">
      <alignment horizontal="center" vertical="top"/>
      <protection locked="0"/>
    </xf>
    <xf numFmtId="0" fontId="18" fillId="0" borderId="13" xfId="0" applyFont="1" applyBorder="1" applyAlignment="1">
      <alignment horizontal="left" vertical="top"/>
    </xf>
    <xf numFmtId="0" fontId="18" fillId="0" borderId="15" xfId="0" applyFont="1" applyBorder="1" applyAlignment="1">
      <alignment horizontal="left" vertical="top"/>
    </xf>
    <xf numFmtId="0" fontId="18" fillId="0" borderId="23" xfId="0" applyFont="1" applyBorder="1" applyAlignment="1">
      <alignment horizontal="left" vertical="top"/>
    </xf>
    <xf numFmtId="0" fontId="18" fillId="0" borderId="24" xfId="0" applyFont="1" applyBorder="1" applyAlignment="1">
      <alignment horizontal="left" vertical="top"/>
    </xf>
    <xf numFmtId="0" fontId="18" fillId="0" borderId="17" xfId="0" applyFont="1" applyBorder="1" applyAlignment="1">
      <alignment horizontal="left" vertical="top"/>
    </xf>
    <xf numFmtId="0" fontId="18" fillId="0" borderId="39" xfId="0" applyFont="1" applyBorder="1" applyAlignment="1">
      <alignment horizontal="left" vertical="top"/>
    </xf>
    <xf numFmtId="0" fontId="17" fillId="0" borderId="13" xfId="0" applyFont="1" applyBorder="1" applyAlignment="1" applyProtection="1">
      <alignment horizontal="center"/>
      <protection locked="0"/>
    </xf>
    <xf numFmtId="0" fontId="17" fillId="0" borderId="15" xfId="0" applyFont="1" applyBorder="1" applyAlignment="1" applyProtection="1">
      <alignment horizontal="center"/>
      <protection locked="0"/>
    </xf>
    <xf numFmtId="0" fontId="17" fillId="0" borderId="23" xfId="0" applyFont="1" applyBorder="1" applyAlignment="1" applyProtection="1">
      <alignment horizontal="center"/>
      <protection locked="0"/>
    </xf>
    <xf numFmtId="0" fontId="17" fillId="0" borderId="24" xfId="0" applyFont="1" applyBorder="1" applyAlignment="1" applyProtection="1">
      <alignment horizontal="center"/>
      <protection locked="0"/>
    </xf>
    <xf numFmtId="0" fontId="17" fillId="0" borderId="17" xfId="0" applyFont="1" applyBorder="1" applyAlignment="1" applyProtection="1">
      <alignment horizontal="center"/>
      <protection locked="0"/>
    </xf>
    <xf numFmtId="0" fontId="17" fillId="0" borderId="39" xfId="0" applyFont="1" applyBorder="1" applyAlignment="1" applyProtection="1">
      <alignment horizontal="center"/>
      <protection locked="0"/>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23" xfId="0" applyFont="1" applyBorder="1" applyAlignment="1">
      <alignment horizontal="center" vertical="center"/>
    </xf>
    <xf numFmtId="0" fontId="18" fillId="0" borderId="0" xfId="0" applyFont="1" applyAlignment="1">
      <alignment horizontal="center" vertical="center"/>
    </xf>
    <xf numFmtId="0" fontId="18" fillId="0" borderId="17" xfId="0" applyFont="1" applyBorder="1" applyAlignment="1">
      <alignment horizontal="center" vertical="center"/>
    </xf>
    <xf numFmtId="0" fontId="18" fillId="0" borderId="38" xfId="0" applyFont="1" applyBorder="1" applyAlignment="1">
      <alignment horizontal="center" vertical="center"/>
    </xf>
    <xf numFmtId="20" fontId="18" fillId="6" borderId="86" xfId="0" applyNumberFormat="1" applyFont="1" applyFill="1" applyBorder="1" applyAlignment="1" applyProtection="1">
      <alignment horizontal="center" vertical="center"/>
      <protection locked="0"/>
    </xf>
    <xf numFmtId="20" fontId="18" fillId="6" borderId="104" xfId="0" applyNumberFormat="1" applyFont="1" applyFill="1" applyBorder="1" applyAlignment="1" applyProtection="1">
      <alignment horizontal="center" vertical="center"/>
      <protection locked="0"/>
    </xf>
    <xf numFmtId="20" fontId="18" fillId="6" borderId="77" xfId="0" applyNumberFormat="1" applyFont="1" applyFill="1" applyBorder="1" applyAlignment="1" applyProtection="1">
      <alignment horizontal="center" vertical="center"/>
      <protection locked="0"/>
    </xf>
    <xf numFmtId="20" fontId="18" fillId="6" borderId="78" xfId="0" applyNumberFormat="1" applyFont="1" applyFill="1" applyBorder="1" applyAlignment="1" applyProtection="1">
      <alignment horizontal="center" vertical="center"/>
      <protection locked="0"/>
    </xf>
    <xf numFmtId="0" fontId="17" fillId="0" borderId="80" xfId="0" applyFont="1" applyBorder="1" applyAlignment="1">
      <alignment horizontal="left" vertical="top"/>
    </xf>
    <xf numFmtId="0" fontId="17" fillId="0" borderId="87" xfId="0" applyFont="1" applyBorder="1" applyAlignment="1">
      <alignment horizontal="left" vertical="top"/>
    </xf>
    <xf numFmtId="0" fontId="17" fillId="0" borderId="9" xfId="0" applyFont="1" applyBorder="1" applyAlignment="1">
      <alignment horizontal="left" vertical="top"/>
    </xf>
    <xf numFmtId="0" fontId="17" fillId="0" borderId="10" xfId="0" applyFont="1" applyBorder="1" applyAlignment="1">
      <alignment horizontal="left" vertical="top"/>
    </xf>
    <xf numFmtId="0" fontId="17" fillId="0" borderId="73" xfId="0" applyFont="1" applyBorder="1" applyAlignment="1">
      <alignment horizontal="left" vertical="top"/>
    </xf>
    <xf numFmtId="0" fontId="17" fillId="0" borderId="61" xfId="0" applyFont="1" applyBorder="1" applyAlignment="1">
      <alignment horizontal="left" vertical="top"/>
    </xf>
    <xf numFmtId="0" fontId="17" fillId="0" borderId="62" xfId="0" applyFont="1" applyBorder="1" applyAlignment="1">
      <alignment horizontal="left" vertical="top"/>
    </xf>
    <xf numFmtId="0" fontId="17" fillId="0" borderId="58" xfId="0" applyFont="1" applyBorder="1" applyAlignment="1">
      <alignment horizontal="left" vertical="top"/>
    </xf>
    <xf numFmtId="0" fontId="17" fillId="0" borderId="59" xfId="0" applyFont="1" applyBorder="1" applyAlignment="1">
      <alignment horizontal="left" vertical="top"/>
    </xf>
    <xf numFmtId="0" fontId="17" fillId="0" borderId="97" xfId="0" applyFont="1" applyBorder="1" applyAlignment="1">
      <alignment horizontal="left" vertical="top"/>
    </xf>
    <xf numFmtId="0" fontId="17" fillId="0" borderId="105" xfId="0" applyFont="1" applyBorder="1" applyAlignment="1">
      <alignment horizontal="left" vertical="top"/>
    </xf>
    <xf numFmtId="0" fontId="17" fillId="0" borderId="102" xfId="0" applyFont="1" applyBorder="1" applyAlignment="1">
      <alignment horizontal="left" vertical="top"/>
    </xf>
    <xf numFmtId="0" fontId="5" fillId="2" borderId="68" xfId="0" applyFont="1" applyFill="1" applyBorder="1" applyAlignment="1">
      <alignment horizontal="left" vertical="top"/>
    </xf>
    <xf numFmtId="0" fontId="5" fillId="2" borderId="3" xfId="0" applyFont="1" applyFill="1" applyBorder="1" applyAlignment="1">
      <alignment horizontal="left" vertical="top"/>
    </xf>
    <xf numFmtId="0" fontId="5" fillId="2" borderId="34" xfId="0" applyFont="1" applyFill="1" applyBorder="1" applyAlignment="1">
      <alignment horizontal="left" vertical="top"/>
    </xf>
    <xf numFmtId="0" fontId="17" fillId="0" borderId="80" xfId="0" applyFont="1" applyBorder="1" applyAlignment="1">
      <alignment horizontal="left" vertical="top" wrapText="1"/>
    </xf>
    <xf numFmtId="0" fontId="17" fillId="0" borderId="107" xfId="0" applyFont="1" applyBorder="1" applyAlignment="1">
      <alignment horizontal="left" vertical="top"/>
    </xf>
    <xf numFmtId="0" fontId="17" fillId="0" borderId="81" xfId="0" applyFont="1" applyBorder="1" applyAlignment="1">
      <alignment horizontal="left" vertical="top"/>
    </xf>
    <xf numFmtId="0" fontId="17" fillId="0" borderId="66" xfId="0" applyFont="1" applyBorder="1" applyAlignment="1">
      <alignment horizontal="left" vertical="top"/>
    </xf>
    <xf numFmtId="0" fontId="17" fillId="0" borderId="85" xfId="0" applyFont="1" applyBorder="1" applyAlignment="1">
      <alignment horizontal="left" vertical="top"/>
    </xf>
    <xf numFmtId="0" fontId="17" fillId="0" borderId="106" xfId="0" applyFont="1" applyBorder="1" applyAlignment="1">
      <alignment horizontal="left" vertical="top"/>
    </xf>
    <xf numFmtId="0" fontId="17" fillId="0" borderId="108" xfId="0" applyFont="1" applyBorder="1" applyAlignment="1">
      <alignment horizontal="left" vertical="top"/>
    </xf>
    <xf numFmtId="0" fontId="17" fillId="0" borderId="109" xfId="0" applyFont="1" applyBorder="1" applyAlignment="1">
      <alignment horizontal="left" vertical="top"/>
    </xf>
    <xf numFmtId="0" fontId="17" fillId="0" borderId="60" xfId="0" applyFont="1" applyBorder="1" applyAlignment="1">
      <alignment horizontal="left" vertical="top" wrapText="1"/>
    </xf>
    <xf numFmtId="0" fontId="17" fillId="0" borderId="87" xfId="0" applyFont="1" applyBorder="1" applyAlignment="1">
      <alignment horizontal="left" vertical="top" wrapText="1"/>
    </xf>
    <xf numFmtId="0" fontId="17" fillId="0" borderId="88" xfId="0" applyFont="1" applyBorder="1" applyAlignment="1">
      <alignment horizontal="left" vertical="top"/>
    </xf>
    <xf numFmtId="0" fontId="17" fillId="0" borderId="110" xfId="0" applyFont="1" applyBorder="1" applyAlignment="1">
      <alignment horizontal="left" vertical="top"/>
    </xf>
    <xf numFmtId="0" fontId="17" fillId="0" borderId="79" xfId="0" applyFont="1" applyBorder="1" applyAlignment="1">
      <alignment horizontal="left" vertical="top"/>
    </xf>
    <xf numFmtId="0" fontId="17" fillId="0" borderId="60" xfId="0" applyFont="1" applyBorder="1" applyAlignment="1">
      <alignment horizontal="left" vertical="top"/>
    </xf>
    <xf numFmtId="0" fontId="17" fillId="0" borderId="110" xfId="0" applyFont="1" applyBorder="1" applyAlignment="1">
      <alignment horizontal="left" vertical="top" wrapText="1"/>
    </xf>
    <xf numFmtId="0" fontId="17" fillId="0" borderId="82" xfId="0" applyFont="1" applyBorder="1" applyAlignment="1">
      <alignment horizontal="left" vertical="top" wrapText="1"/>
    </xf>
    <xf numFmtId="0" fontId="17" fillId="0" borderId="0" xfId="0" applyFont="1" applyAlignment="1">
      <alignment horizontal="left" vertical="top" wrapText="1"/>
    </xf>
    <xf numFmtId="0" fontId="5" fillId="2" borderId="20" xfId="0" applyFont="1" applyFill="1" applyBorder="1" applyAlignment="1">
      <alignment horizontal="left" vertical="top"/>
    </xf>
    <xf numFmtId="0" fontId="5" fillId="2" borderId="31" xfId="0" applyFont="1" applyFill="1" applyBorder="1" applyAlignment="1">
      <alignment horizontal="left" vertical="top"/>
    </xf>
    <xf numFmtId="0" fontId="17" fillId="0" borderId="58" xfId="0" applyFont="1" applyBorder="1" applyAlignment="1" applyProtection="1">
      <alignment horizontal="left" vertical="top"/>
      <protection locked="0"/>
    </xf>
    <xf numFmtId="0" fontId="32" fillId="0" borderId="60" xfId="0" applyFont="1" applyBorder="1" applyAlignment="1" applyProtection="1">
      <alignment horizontal="left" vertical="top"/>
      <protection locked="0"/>
    </xf>
    <xf numFmtId="0" fontId="32" fillId="0" borderId="61" xfId="0" applyFont="1" applyBorder="1" applyAlignment="1" applyProtection="1">
      <alignment horizontal="left" vertical="top"/>
      <protection locked="0"/>
    </xf>
    <xf numFmtId="0" fontId="17" fillId="0" borderId="61" xfId="0" applyFont="1" applyBorder="1" applyAlignment="1" applyProtection="1">
      <alignment horizontal="left" vertical="top"/>
      <protection locked="0"/>
    </xf>
    <xf numFmtId="0" fontId="32" fillId="0" borderId="54" xfId="0" applyFont="1" applyBorder="1" applyAlignment="1">
      <alignment horizontal="left" vertical="top"/>
    </xf>
    <xf numFmtId="0" fontId="32" fillId="0" borderId="55" xfId="0" applyFont="1" applyBorder="1" applyAlignment="1">
      <alignment horizontal="left" vertical="top"/>
    </xf>
    <xf numFmtId="0" fontId="32" fillId="0" borderId="57" xfId="0" applyFont="1" applyBorder="1" applyAlignment="1">
      <alignment horizontal="left" vertical="top"/>
    </xf>
    <xf numFmtId="0" fontId="32" fillId="0" borderId="58" xfId="0" applyFont="1" applyBorder="1" applyAlignment="1">
      <alignment horizontal="left" vertical="top"/>
    </xf>
    <xf numFmtId="0" fontId="18" fillId="0" borderId="63" xfId="0" applyFont="1" applyBorder="1" applyAlignment="1">
      <alignment horizontal="left"/>
    </xf>
    <xf numFmtId="0" fontId="18" fillId="0" borderId="64" xfId="0" applyFont="1" applyBorder="1" applyAlignment="1">
      <alignment horizontal="left"/>
    </xf>
    <xf numFmtId="0" fontId="32" fillId="0" borderId="60" xfId="0" applyFont="1" applyBorder="1" applyAlignment="1">
      <alignment horizontal="left" vertical="top"/>
    </xf>
    <xf numFmtId="0" fontId="32" fillId="0" borderId="61" xfId="0" applyFont="1" applyBorder="1" applyAlignment="1">
      <alignment horizontal="left" vertical="top"/>
    </xf>
    <xf numFmtId="0" fontId="32" fillId="0" borderId="54" xfId="0" applyFont="1" applyBorder="1" applyAlignment="1" applyProtection="1">
      <alignment horizontal="left" vertical="top"/>
      <protection locked="0"/>
    </xf>
    <xf numFmtId="0" fontId="32" fillId="0" borderId="55" xfId="0" applyFont="1" applyBorder="1" applyAlignment="1" applyProtection="1">
      <alignment horizontal="left" vertical="top"/>
      <protection locked="0"/>
    </xf>
    <xf numFmtId="0" fontId="32" fillId="0" borderId="57" xfId="0" applyFont="1" applyBorder="1" applyAlignment="1" applyProtection="1">
      <alignment horizontal="left" vertical="top"/>
      <protection locked="0"/>
    </xf>
    <xf numFmtId="0" fontId="32" fillId="0" borderId="58" xfId="0" applyFont="1" applyBorder="1" applyAlignment="1" applyProtection="1">
      <alignment horizontal="left" vertical="top"/>
      <protection locked="0"/>
    </xf>
    <xf numFmtId="0" fontId="17" fillId="0" borderId="55" xfId="0" applyFont="1" applyBorder="1" applyAlignment="1" applyProtection="1">
      <alignment horizontal="left" vertical="top"/>
      <protection locked="0"/>
    </xf>
    <xf numFmtId="0" fontId="19" fillId="0" borderId="58" xfId="0" applyFont="1" applyBorder="1" applyAlignment="1" applyProtection="1">
      <alignment horizontal="center" vertical="top"/>
      <protection locked="0"/>
    </xf>
    <xf numFmtId="0" fontId="19" fillId="0" borderId="96" xfId="0" applyFont="1" applyBorder="1" applyAlignment="1" applyProtection="1">
      <alignment horizontal="center" vertical="top"/>
      <protection locked="0"/>
    </xf>
    <xf numFmtId="0" fontId="19" fillId="0" borderId="59" xfId="0" applyFont="1" applyBorder="1" applyAlignment="1" applyProtection="1">
      <alignment horizontal="center" vertical="top"/>
      <protection locked="0"/>
    </xf>
    <xf numFmtId="0" fontId="19" fillId="0" borderId="61" xfId="0" applyFont="1" applyBorder="1" applyAlignment="1" applyProtection="1">
      <alignment horizontal="center" vertical="top"/>
      <protection locked="0"/>
    </xf>
    <xf numFmtId="0" fontId="19" fillId="0" borderId="97" xfId="0" applyFont="1" applyBorder="1" applyAlignment="1" applyProtection="1">
      <alignment horizontal="center" vertical="top"/>
      <protection locked="0"/>
    </xf>
    <xf numFmtId="0" fontId="19" fillId="0" borderId="62" xfId="0" applyFont="1" applyBorder="1" applyAlignment="1" applyProtection="1">
      <alignment horizontal="center" vertical="top"/>
      <protection locked="0"/>
    </xf>
    <xf numFmtId="0" fontId="17" fillId="0" borderId="0" xfId="0" applyFont="1" applyAlignment="1">
      <alignment horizontal="left" vertical="center" wrapText="1"/>
    </xf>
    <xf numFmtId="0" fontId="24" fillId="0" borderId="0" xfId="0" applyFont="1" applyAlignment="1">
      <alignment horizontal="left" vertical="center" wrapText="1"/>
    </xf>
    <xf numFmtId="0" fontId="19" fillId="0" borderId="0" xfId="0" applyFont="1" applyAlignment="1">
      <alignment horizontal="left" vertical="center" wrapText="1"/>
    </xf>
    <xf numFmtId="0" fontId="21" fillId="0" borderId="0" xfId="0" applyFont="1" applyAlignment="1">
      <alignment horizontal="left" vertical="center" wrapText="1"/>
    </xf>
    <xf numFmtId="0" fontId="24" fillId="0" borderId="0" xfId="0" applyFont="1" applyAlignment="1">
      <alignment horizontal="left" vertical="center"/>
    </xf>
    <xf numFmtId="0" fontId="24" fillId="0" borderId="0" xfId="0" applyFont="1" applyAlignment="1">
      <alignment horizontal="left" vertical="top" wrapText="1"/>
    </xf>
    <xf numFmtId="0" fontId="19" fillId="0" borderId="0" xfId="0" applyFont="1" applyAlignment="1">
      <alignment horizontal="center"/>
    </xf>
    <xf numFmtId="171" fontId="17" fillId="0" borderId="61" xfId="0" applyNumberFormat="1" applyFont="1" applyBorder="1" applyAlignment="1" applyProtection="1">
      <alignment horizontal="left" vertical="top"/>
      <protection locked="0"/>
    </xf>
    <xf numFmtId="170" fontId="17" fillId="0" borderId="61" xfId="0" applyNumberFormat="1" applyFont="1" applyBorder="1" applyAlignment="1" applyProtection="1">
      <alignment horizontal="left" vertical="top"/>
      <protection locked="0"/>
    </xf>
    <xf numFmtId="0" fontId="20" fillId="0" borderId="64" xfId="0" applyFont="1" applyBorder="1" applyAlignment="1">
      <alignment horizontal="left"/>
    </xf>
    <xf numFmtId="0" fontId="17" fillId="0" borderId="64" xfId="0" applyFont="1" applyBorder="1" applyAlignment="1" applyProtection="1">
      <alignment horizontal="left" vertical="top"/>
      <protection locked="0"/>
    </xf>
    <xf numFmtId="0" fontId="17" fillId="0" borderId="58" xfId="0" applyFont="1" applyBorder="1" applyAlignment="1" applyProtection="1">
      <alignment horizontal="left" vertical="top" wrapText="1"/>
      <protection locked="0"/>
    </xf>
    <xf numFmtId="0" fontId="32" fillId="0" borderId="63" xfId="0" applyFont="1" applyBorder="1" applyAlignment="1">
      <alignment horizontal="left" vertical="top"/>
    </xf>
    <xf numFmtId="0" fontId="32" fillId="0" borderId="64" xfId="0" applyFont="1" applyBorder="1" applyAlignment="1">
      <alignment horizontal="left" vertical="top"/>
    </xf>
    <xf numFmtId="0" fontId="17" fillId="0" borderId="55" xfId="0" applyFont="1" applyBorder="1" applyAlignment="1" applyProtection="1">
      <alignment horizontal="left" vertical="top" wrapText="1"/>
      <protection locked="0"/>
    </xf>
    <xf numFmtId="0" fontId="32" fillId="0" borderId="13" xfId="0" applyFont="1" applyBorder="1" applyAlignment="1">
      <alignment horizontal="left" vertical="top"/>
    </xf>
    <xf numFmtId="0" fontId="32" fillId="0" borderId="98" xfId="0" applyFont="1" applyBorder="1" applyAlignment="1">
      <alignment horizontal="left" vertical="top"/>
    </xf>
    <xf numFmtId="0" fontId="32" fillId="0" borderId="75" xfId="0" applyFont="1" applyBorder="1" applyAlignment="1">
      <alignment horizontal="left" vertical="top"/>
    </xf>
    <xf numFmtId="0" fontId="32" fillId="0" borderId="48" xfId="0" applyFont="1" applyBorder="1" applyAlignment="1">
      <alignment horizontal="left" vertical="top"/>
    </xf>
    <xf numFmtId="0" fontId="17" fillId="0" borderId="55" xfId="0" applyFont="1" applyBorder="1" applyAlignment="1" applyProtection="1">
      <alignment vertical="top"/>
      <protection locked="0"/>
    </xf>
    <xf numFmtId="0" fontId="17" fillId="0" borderId="56" xfId="0" applyFont="1" applyBorder="1" applyAlignment="1" applyProtection="1">
      <alignment vertical="top"/>
      <protection locked="0"/>
    </xf>
    <xf numFmtId="0" fontId="17" fillId="0" borderId="5" xfId="0" applyFont="1" applyBorder="1" applyAlignment="1" applyProtection="1">
      <alignment horizontal="left" vertical="top"/>
      <protection locked="0"/>
    </xf>
    <xf numFmtId="0" fontId="8" fillId="0" borderId="9" xfId="0" applyFont="1" applyBorder="1" applyAlignment="1">
      <alignment horizontal="left"/>
    </xf>
    <xf numFmtId="0" fontId="8" fillId="0" borderId="11" xfId="0" applyFont="1" applyBorder="1" applyAlignment="1">
      <alignment horizontal="left"/>
    </xf>
    <xf numFmtId="0" fontId="7" fillId="0" borderId="44" xfId="0" applyFont="1" applyBorder="1" applyAlignment="1">
      <alignment horizontal="left"/>
    </xf>
    <xf numFmtId="0" fontId="7" fillId="0" borderId="45" xfId="0" applyFont="1" applyBorder="1" applyAlignment="1">
      <alignment horizontal="left"/>
    </xf>
    <xf numFmtId="0" fontId="4" fillId="0" borderId="42" xfId="0" applyFont="1" applyBorder="1" applyAlignment="1">
      <alignment horizontal="left"/>
    </xf>
    <xf numFmtId="0" fontId="4" fillId="0" borderId="43" xfId="0" applyFont="1" applyBorder="1" applyAlignment="1">
      <alignment horizontal="left"/>
    </xf>
    <xf numFmtId="0" fontId="4" fillId="0" borderId="49" xfId="0" applyFont="1" applyBorder="1" applyAlignment="1">
      <alignment horizontal="left" wrapText="1"/>
    </xf>
    <xf numFmtId="0" fontId="4" fillId="0" borderId="67" xfId="0" applyFont="1" applyBorder="1" applyAlignment="1">
      <alignment horizontal="left" wrapText="1"/>
    </xf>
    <xf numFmtId="0" fontId="4" fillId="0" borderId="42" xfId="0" applyFont="1" applyBorder="1" applyAlignment="1">
      <alignment horizontal="left" wrapText="1"/>
    </xf>
    <xf numFmtId="0" fontId="4" fillId="0" borderId="43" xfId="0" applyFont="1" applyBorder="1" applyAlignment="1">
      <alignment horizontal="left" wrapText="1"/>
    </xf>
    <xf numFmtId="0" fontId="4" fillId="0" borderId="69" xfId="0" applyFont="1" applyBorder="1" applyAlignment="1">
      <alignment horizontal="left"/>
    </xf>
    <xf numFmtId="0" fontId="4" fillId="0" borderId="51" xfId="0" applyFont="1" applyBorder="1" applyAlignment="1">
      <alignment horizontal="left"/>
    </xf>
    <xf numFmtId="0" fontId="4" fillId="0" borderId="2" xfId="0" applyFont="1" applyBorder="1" applyAlignment="1">
      <alignment horizontal="left"/>
    </xf>
    <xf numFmtId="0" fontId="8" fillId="2" borderId="28" xfId="0" applyFont="1" applyFill="1" applyBorder="1" applyAlignment="1">
      <alignment horizontal="left"/>
    </xf>
    <xf numFmtId="0" fontId="8" fillId="2" borderId="29" xfId="0" applyFont="1" applyFill="1" applyBorder="1" applyAlignment="1">
      <alignment horizontal="left"/>
    </xf>
    <xf numFmtId="0" fontId="8" fillId="2" borderId="30" xfId="0" applyFont="1" applyFill="1" applyBorder="1" applyAlignment="1">
      <alignment horizontal="left"/>
    </xf>
    <xf numFmtId="0" fontId="5" fillId="2" borderId="20" xfId="0" applyFont="1" applyFill="1" applyBorder="1" applyAlignment="1">
      <alignment horizontal="left"/>
    </xf>
    <xf numFmtId="0" fontId="5" fillId="2" borderId="31" xfId="0" applyFont="1" applyFill="1" applyBorder="1" applyAlignment="1">
      <alignment horizontal="left"/>
    </xf>
    <xf numFmtId="0" fontId="5" fillId="2" borderId="71" xfId="0" applyFont="1" applyFill="1" applyBorder="1" applyAlignment="1">
      <alignment horizontal="left"/>
    </xf>
    <xf numFmtId="0" fontId="8" fillId="0" borderId="20" xfId="0" applyFont="1" applyBorder="1" applyAlignment="1">
      <alignment horizontal="left"/>
    </xf>
    <xf numFmtId="0" fontId="8" fillId="0" borderId="31" xfId="0" applyFont="1" applyBorder="1" applyAlignment="1">
      <alignment horizontal="left"/>
    </xf>
    <xf numFmtId="0" fontId="8" fillId="0" borderId="71" xfId="0" applyFont="1" applyBorder="1" applyAlignment="1">
      <alignment horizontal="left"/>
    </xf>
    <xf numFmtId="0" fontId="4" fillId="0" borderId="70" xfId="0" applyFont="1" applyBorder="1" applyAlignment="1">
      <alignment horizontal="center" vertical="center"/>
    </xf>
    <xf numFmtId="0" fontId="4" fillId="0" borderId="72" xfId="0" applyFont="1" applyBorder="1" applyAlignment="1">
      <alignment horizontal="center" vertical="center"/>
    </xf>
    <xf numFmtId="0" fontId="8" fillId="0" borderId="21" xfId="0" applyFont="1" applyBorder="1" applyAlignment="1">
      <alignment horizontal="left"/>
    </xf>
    <xf numFmtId="0" fontId="4" fillId="0" borderId="10" xfId="0" applyFont="1" applyBorder="1" applyAlignment="1">
      <alignment horizontal="left"/>
    </xf>
    <xf numFmtId="0" fontId="4" fillId="0" borderId="73" xfId="0" applyFont="1" applyBorder="1" applyAlignment="1">
      <alignment horizontal="left"/>
    </xf>
    <xf numFmtId="0" fontId="8" fillId="0" borderId="69" xfId="0" applyFont="1" applyBorder="1" applyAlignment="1">
      <alignment horizontal="left" vertical="center" wrapText="1"/>
    </xf>
    <xf numFmtId="0" fontId="8" fillId="0" borderId="51" xfId="0" applyFont="1" applyBorder="1" applyAlignment="1">
      <alignment horizontal="left" vertical="center" wrapText="1"/>
    </xf>
    <xf numFmtId="0" fontId="8" fillId="0" borderId="2" xfId="0" applyFont="1" applyBorder="1" applyAlignment="1">
      <alignment horizontal="left" vertical="center" wrapText="1"/>
    </xf>
    <xf numFmtId="0" fontId="4" fillId="0" borderId="18" xfId="0" applyFont="1" applyBorder="1" applyAlignment="1">
      <alignment horizontal="left"/>
    </xf>
    <xf numFmtId="0" fontId="4" fillId="0" borderId="84" xfId="0" applyFont="1" applyBorder="1" applyAlignment="1">
      <alignment horizontal="left"/>
    </xf>
    <xf numFmtId="0" fontId="8" fillId="0" borderId="40" xfId="0" applyFont="1" applyBorder="1" applyAlignment="1">
      <alignment horizontal="left" vertical="center" wrapText="1"/>
    </xf>
    <xf numFmtId="0" fontId="8" fillId="0" borderId="41" xfId="0" applyFont="1" applyBorder="1" applyAlignment="1">
      <alignment horizontal="left" vertical="center" wrapText="1"/>
    </xf>
    <xf numFmtId="0" fontId="12" fillId="0" borderId="23" xfId="0" applyFont="1" applyBorder="1" applyAlignment="1">
      <alignment horizontal="left" vertical="top" wrapText="1"/>
    </xf>
    <xf numFmtId="0" fontId="12" fillId="0" borderId="0" xfId="0" applyFont="1" applyAlignment="1">
      <alignment horizontal="left" vertical="top" wrapText="1"/>
    </xf>
    <xf numFmtId="0" fontId="12" fillId="0" borderId="24" xfId="0" applyFont="1" applyBorder="1" applyAlignment="1">
      <alignment horizontal="left" vertical="top" wrapText="1"/>
    </xf>
    <xf numFmtId="0" fontId="12" fillId="0" borderId="75" xfId="0" applyFont="1" applyBorder="1" applyAlignment="1">
      <alignment horizontal="left" vertical="top" wrapText="1"/>
    </xf>
    <xf numFmtId="0" fontId="12" fillId="0" borderId="47" xfId="0" applyFont="1" applyBorder="1" applyAlignment="1">
      <alignment horizontal="left" vertical="top" wrapText="1"/>
    </xf>
    <xf numFmtId="0" fontId="12" fillId="0" borderId="76" xfId="0" applyFont="1" applyBorder="1" applyAlignment="1">
      <alignment horizontal="left" vertical="top" wrapText="1"/>
    </xf>
    <xf numFmtId="0" fontId="9" fillId="0" borderId="25" xfId="0" applyFont="1" applyBorder="1"/>
    <xf numFmtId="0" fontId="9" fillId="0" borderId="12" xfId="0" applyFont="1" applyBorder="1"/>
    <xf numFmtId="0" fontId="9" fillId="0" borderId="26" xfId="0" applyFont="1" applyBorder="1"/>
    <xf numFmtId="0" fontId="4" fillId="0" borderId="20" xfId="0" applyFont="1" applyBorder="1" applyAlignment="1">
      <alignment horizontal="left"/>
    </xf>
    <xf numFmtId="0" fontId="4" fillId="0" borderId="31" xfId="0" applyFont="1" applyBorder="1" applyAlignment="1">
      <alignment horizontal="left"/>
    </xf>
    <xf numFmtId="0" fontId="4" fillId="0" borderId="21" xfId="0" applyFont="1" applyBorder="1" applyAlignment="1">
      <alignment horizontal="left"/>
    </xf>
    <xf numFmtId="0" fontId="12" fillId="0" borderId="69" xfId="0" applyFont="1" applyBorder="1" applyAlignment="1">
      <alignment horizontal="left"/>
    </xf>
    <xf numFmtId="0" fontId="12" fillId="0" borderId="51" xfId="0" applyFont="1" applyBorder="1" applyAlignment="1">
      <alignment horizontal="left"/>
    </xf>
    <xf numFmtId="0" fontId="12" fillId="0" borderId="74" xfId="0" applyFont="1" applyBorder="1" applyAlignment="1">
      <alignment horizontal="left"/>
    </xf>
    <xf numFmtId="0" fontId="9" fillId="0" borderId="17" xfId="0" applyFont="1" applyBorder="1"/>
    <xf numFmtId="0" fontId="9" fillId="0" borderId="38" xfId="0" applyFont="1" applyBorder="1"/>
    <xf numFmtId="0" fontId="9" fillId="0" borderId="39" xfId="0" applyFont="1" applyBorder="1"/>
    <xf numFmtId="0" fontId="4" fillId="0" borderId="35" xfId="0" applyFont="1" applyBorder="1" applyAlignment="1">
      <alignment horizontal="left"/>
    </xf>
    <xf numFmtId="0" fontId="4" fillId="0" borderId="11" xfId="0" applyFont="1" applyBorder="1" applyAlignment="1">
      <alignment horizontal="left"/>
    </xf>
    <xf numFmtId="0" fontId="12" fillId="0" borderId="77" xfId="0" applyFont="1" applyBorder="1" applyAlignment="1">
      <alignment horizontal="left" vertical="top" wrapText="1"/>
    </xf>
    <xf numFmtId="0" fontId="12" fillId="0" borderId="27" xfId="0" applyFont="1" applyBorder="1" applyAlignment="1">
      <alignment horizontal="left" vertical="top" wrapText="1"/>
    </xf>
    <xf numFmtId="0" fontId="12" fillId="0" borderId="78" xfId="0" applyFont="1" applyBorder="1" applyAlignment="1">
      <alignment horizontal="left" vertical="top" wrapText="1"/>
    </xf>
    <xf numFmtId="0" fontId="4" fillId="0" borderId="20" xfId="0" applyFont="1" applyBorder="1" applyAlignment="1">
      <alignment horizontal="left" vertical="center" wrapText="1"/>
    </xf>
    <xf numFmtId="0" fontId="4" fillId="0" borderId="31" xfId="0" applyFont="1" applyBorder="1" applyAlignment="1">
      <alignment horizontal="left" vertical="center" wrapText="1"/>
    </xf>
    <xf numFmtId="0" fontId="4" fillId="0" borderId="21" xfId="0" applyFont="1" applyBorder="1" applyAlignment="1">
      <alignment horizontal="left" vertical="center" wrapText="1"/>
    </xf>
    <xf numFmtId="0" fontId="5" fillId="2" borderId="69" xfId="0" applyFont="1" applyFill="1" applyBorder="1" applyAlignment="1">
      <alignment horizontal="left" vertical="center"/>
    </xf>
    <xf numFmtId="0" fontId="5" fillId="2" borderId="51" xfId="0" applyFont="1" applyFill="1" applyBorder="1" applyAlignment="1">
      <alignment horizontal="left" vertical="center"/>
    </xf>
    <xf numFmtId="0" fontId="5" fillId="2" borderId="74" xfId="0" applyFont="1" applyFill="1" applyBorder="1" applyAlignment="1">
      <alignment horizontal="left" vertical="center"/>
    </xf>
    <xf numFmtId="0" fontId="8" fillId="0" borderId="69" xfId="0" applyFont="1" applyBorder="1" applyAlignment="1">
      <alignment horizontal="left" vertical="top"/>
    </xf>
    <xf numFmtId="0" fontId="8" fillId="0" borderId="51" xfId="0" applyFont="1" applyBorder="1" applyAlignment="1">
      <alignment horizontal="left" vertical="top"/>
    </xf>
    <xf numFmtId="0" fontId="8" fillId="0" borderId="2" xfId="0" applyFont="1" applyBorder="1" applyAlignment="1">
      <alignment horizontal="left" vertical="top"/>
    </xf>
    <xf numFmtId="0" fontId="4" fillId="0" borderId="1" xfId="0" applyFont="1" applyBorder="1" applyAlignment="1">
      <alignment horizontal="left"/>
    </xf>
    <xf numFmtId="0" fontId="5" fillId="2" borderId="69" xfId="0" applyFont="1" applyFill="1" applyBorder="1" applyAlignment="1">
      <alignment horizontal="left"/>
    </xf>
    <xf numFmtId="0" fontId="5" fillId="2" borderId="51" xfId="0" applyFont="1" applyFill="1" applyBorder="1" applyAlignment="1">
      <alignment horizontal="left"/>
    </xf>
    <xf numFmtId="0" fontId="5" fillId="2" borderId="74" xfId="0" applyFont="1" applyFill="1" applyBorder="1" applyAlignment="1">
      <alignment horizontal="left"/>
    </xf>
    <xf numFmtId="0" fontId="8" fillId="0" borderId="69" xfId="0" applyFont="1" applyBorder="1" applyAlignment="1">
      <alignment horizontal="left" vertical="top" wrapText="1"/>
    </xf>
    <xf numFmtId="0" fontId="8" fillId="0" borderId="51" xfId="0" applyFont="1" applyBorder="1" applyAlignment="1">
      <alignment horizontal="left" vertical="top" wrapText="1"/>
    </xf>
    <xf numFmtId="0" fontId="8" fillId="0" borderId="2" xfId="0" applyFont="1" applyBorder="1" applyAlignment="1">
      <alignment horizontal="left" vertical="top" wrapText="1"/>
    </xf>
    <xf numFmtId="0" fontId="4" fillId="0" borderId="33"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4" fillId="0" borderId="9" xfId="0" applyFont="1" applyBorder="1" applyAlignment="1">
      <alignment horizontal="left"/>
    </xf>
    <xf numFmtId="0" fontId="7" fillId="0" borderId="42" xfId="0" applyFont="1" applyBorder="1" applyAlignment="1">
      <alignment horizontal="left"/>
    </xf>
    <xf numFmtId="0" fontId="7" fillId="0" borderId="43" xfId="0" applyFont="1" applyBorder="1" applyAlignment="1">
      <alignment horizontal="left"/>
    </xf>
    <xf numFmtId="0" fontId="14" fillId="0" borderId="46" xfId="0" applyFont="1" applyBorder="1" applyAlignment="1">
      <alignment horizontal="left" vertical="top"/>
    </xf>
    <xf numFmtId="0" fontId="14" fillId="0" borderId="48" xfId="0" applyFont="1" applyBorder="1" applyAlignment="1">
      <alignment horizontal="left" vertical="top"/>
    </xf>
    <xf numFmtId="0" fontId="5" fillId="2" borderId="20" xfId="0" applyFont="1" applyFill="1" applyBorder="1" applyAlignment="1">
      <alignment horizontal="left" vertical="center"/>
    </xf>
    <xf numFmtId="0" fontId="5" fillId="2" borderId="31" xfId="0" applyFont="1" applyFill="1" applyBorder="1" applyAlignment="1">
      <alignment horizontal="left" vertical="center"/>
    </xf>
    <xf numFmtId="0" fontId="5" fillId="2" borderId="71" xfId="0" applyFont="1" applyFill="1" applyBorder="1" applyAlignment="1">
      <alignment horizontal="left" vertical="center"/>
    </xf>
    <xf numFmtId="0" fontId="38" fillId="0" borderId="9" xfId="0" applyFont="1" applyBorder="1" applyAlignment="1">
      <alignment horizontal="left"/>
    </xf>
    <xf numFmtId="0" fontId="38" fillId="0" borderId="10" xfId="0" applyFont="1" applyBorder="1" applyAlignment="1">
      <alignment horizontal="left"/>
    </xf>
    <xf numFmtId="0" fontId="38" fillId="0" borderId="73" xfId="0" applyFont="1" applyBorder="1" applyAlignment="1">
      <alignment horizontal="left"/>
    </xf>
    <xf numFmtId="0" fontId="8" fillId="0" borderId="66" xfId="0" applyFont="1" applyBorder="1" applyAlignment="1">
      <alignment horizontal="left" wrapText="1"/>
    </xf>
    <xf numFmtId="0" fontId="8" fillId="0" borderId="85" xfId="0" applyFont="1" applyBorder="1" applyAlignment="1">
      <alignment horizontal="left" wrapText="1"/>
    </xf>
    <xf numFmtId="0" fontId="8" fillId="0" borderId="88" xfId="0" applyFont="1" applyBorder="1" applyAlignment="1">
      <alignment horizontal="left" wrapText="1"/>
    </xf>
    <xf numFmtId="0" fontId="8" fillId="0" borderId="86" xfId="0" applyFont="1" applyBorder="1" applyAlignment="1">
      <alignment horizontal="left" vertical="top" wrapText="1"/>
    </xf>
    <xf numFmtId="0" fontId="8" fillId="0" borderId="45" xfId="0" applyFont="1" applyBorder="1" applyAlignment="1">
      <alignment horizontal="left" vertical="top" wrapText="1"/>
    </xf>
    <xf numFmtId="0" fontId="8" fillId="0" borderId="23" xfId="0" applyFont="1" applyBorder="1" applyAlignment="1">
      <alignment horizontal="left" vertical="top" wrapText="1"/>
    </xf>
    <xf numFmtId="0" fontId="8" fillId="0" borderId="43" xfId="0" applyFont="1" applyBorder="1" applyAlignment="1">
      <alignment horizontal="left" vertical="top" wrapText="1"/>
    </xf>
    <xf numFmtId="0" fontId="38" fillId="0" borderId="5" xfId="0" applyFont="1" applyBorder="1" applyAlignment="1">
      <alignment horizontal="left"/>
    </xf>
    <xf numFmtId="0" fontId="38" fillId="0" borderId="50" xfId="0" applyFont="1" applyBorder="1" applyAlignment="1">
      <alignment horizontal="left"/>
    </xf>
    <xf numFmtId="0" fontId="38" fillId="0" borderId="91" xfId="0" applyFont="1" applyBorder="1" applyAlignment="1">
      <alignment horizontal="left"/>
    </xf>
    <xf numFmtId="0" fontId="38" fillId="0" borderId="4" xfId="0" applyFont="1" applyBorder="1" applyAlignment="1">
      <alignment horizontal="left"/>
    </xf>
    <xf numFmtId="0" fontId="8" fillId="7" borderId="3" xfId="0" applyFont="1" applyFill="1" applyBorder="1" applyAlignment="1">
      <alignment horizontal="left" vertical="center" wrapText="1"/>
    </xf>
    <xf numFmtId="0" fontId="38" fillId="2" borderId="47" xfId="0" applyFont="1" applyFill="1" applyBorder="1" applyAlignment="1">
      <alignment horizontal="left" vertical="center"/>
    </xf>
    <xf numFmtId="0" fontId="5" fillId="2" borderId="47" xfId="0" applyFont="1" applyFill="1" applyBorder="1" applyAlignment="1">
      <alignment horizontal="left" vertical="center"/>
    </xf>
    <xf numFmtId="0" fontId="38" fillId="7" borderId="3" xfId="0" applyFont="1" applyFill="1" applyBorder="1" applyAlignment="1">
      <alignment horizontal="left" vertical="center" wrapText="1"/>
    </xf>
    <xf numFmtId="0" fontId="8" fillId="7" borderId="9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4" fillId="7" borderId="5" xfId="0" applyFont="1" applyFill="1" applyBorder="1" applyAlignment="1">
      <alignment horizontal="left" vertical="center"/>
    </xf>
    <xf numFmtId="0" fontId="4" fillId="7" borderId="3" xfId="0" applyFont="1" applyFill="1" applyBorder="1" applyAlignment="1">
      <alignment horizontal="left" vertical="center" wrapText="1"/>
    </xf>
    <xf numFmtId="0" fontId="17" fillId="0" borderId="61" xfId="0" applyFont="1" applyBorder="1" applyAlignment="1">
      <alignment horizontal="left" vertical="top" wrapText="1"/>
    </xf>
    <xf numFmtId="0" fontId="17" fillId="0" borderId="55" xfId="0" applyFont="1" applyBorder="1" applyAlignment="1">
      <alignment horizontal="left" vertical="top"/>
    </xf>
    <xf numFmtId="0" fontId="17" fillId="0" borderId="55" xfId="0" applyFont="1" applyBorder="1" applyAlignment="1">
      <alignment horizontal="center" vertical="top"/>
    </xf>
    <xf numFmtId="0" fontId="17" fillId="0" borderId="61" xfId="0" applyFont="1" applyBorder="1" applyAlignment="1">
      <alignment horizontal="center" vertical="top"/>
    </xf>
    <xf numFmtId="172" fontId="37" fillId="3" borderId="60" xfId="0" applyNumberFormat="1" applyFont="1" applyFill="1" applyBorder="1" applyAlignment="1">
      <alignment horizontal="center" vertical="top"/>
    </xf>
    <xf numFmtId="172" fontId="37" fillId="3" borderId="61" xfId="0" applyNumberFormat="1" applyFont="1" applyFill="1" applyBorder="1" applyAlignment="1">
      <alignment horizontal="center" vertical="top"/>
    </xf>
    <xf numFmtId="172" fontId="37" fillId="3" borderId="62" xfId="0" applyNumberFormat="1" applyFont="1" applyFill="1" applyBorder="1" applyAlignment="1">
      <alignment horizontal="center" vertical="top"/>
    </xf>
    <xf numFmtId="14" fontId="17" fillId="0" borderId="61" xfId="0" applyNumberFormat="1" applyFont="1" applyBorder="1" applyAlignment="1" applyProtection="1">
      <alignment horizontal="center" vertical="top"/>
      <protection locked="0"/>
    </xf>
    <xf numFmtId="14" fontId="17" fillId="0" borderId="62" xfId="0" applyNumberFormat="1" applyFont="1" applyBorder="1" applyAlignment="1" applyProtection="1">
      <alignment horizontal="center" vertical="top"/>
      <protection locked="0"/>
    </xf>
    <xf numFmtId="14" fontId="17" fillId="0" borderId="58" xfId="0" applyNumberFormat="1" applyFont="1" applyBorder="1" applyAlignment="1" applyProtection="1">
      <alignment horizontal="center" vertical="top"/>
      <protection locked="0"/>
    </xf>
    <xf numFmtId="14" fontId="17" fillId="0" borderId="59" xfId="0" applyNumberFormat="1" applyFont="1" applyBorder="1" applyAlignment="1" applyProtection="1">
      <alignment horizontal="center" vertical="top"/>
      <protection locked="0"/>
    </xf>
    <xf numFmtId="0" fontId="17" fillId="0" borderId="58" xfId="0" applyFont="1" applyBorder="1" applyAlignment="1">
      <alignment horizontal="left" vertical="top" wrapText="1"/>
    </xf>
    <xf numFmtId="0" fontId="32" fillId="3" borderId="60" xfId="0" applyFont="1" applyFill="1" applyBorder="1" applyAlignment="1">
      <alignment horizontal="left" vertical="top"/>
    </xf>
    <xf numFmtId="0" fontId="32" fillId="3" borderId="61" xfId="0" applyFont="1" applyFill="1" applyBorder="1" applyAlignment="1">
      <alignment horizontal="left" vertical="top"/>
    </xf>
    <xf numFmtId="14" fontId="17" fillId="0" borderId="55" xfId="0" applyNumberFormat="1" applyFont="1" applyBorder="1" applyAlignment="1">
      <alignment horizontal="center" vertical="top"/>
    </xf>
    <xf numFmtId="14" fontId="17" fillId="0" borderId="56" xfId="0" applyNumberFormat="1" applyFont="1" applyBorder="1" applyAlignment="1">
      <alignment horizontal="center" vertical="top"/>
    </xf>
    <xf numFmtId="0" fontId="17" fillId="3" borderId="61" xfId="0" applyFont="1" applyFill="1" applyBorder="1" applyAlignment="1">
      <alignment horizontal="left" vertical="top" wrapText="1"/>
    </xf>
    <xf numFmtId="0" fontId="17" fillId="3" borderId="61" xfId="0" applyFont="1" applyFill="1" applyBorder="1" applyAlignment="1">
      <alignment horizontal="left" vertical="top"/>
    </xf>
    <xf numFmtId="0" fontId="17" fillId="3" borderId="61" xfId="0" applyFont="1" applyFill="1" applyBorder="1" applyAlignment="1">
      <alignment horizontal="center" vertical="top"/>
    </xf>
    <xf numFmtId="14" fontId="17" fillId="3" borderId="61" xfId="0" applyNumberFormat="1" applyFont="1" applyFill="1" applyBorder="1" applyAlignment="1" applyProtection="1">
      <alignment horizontal="center" vertical="top"/>
      <protection locked="0"/>
    </xf>
    <xf numFmtId="14" fontId="17" fillId="3" borderId="62" xfId="0" applyNumberFormat="1" applyFont="1" applyFill="1" applyBorder="1" applyAlignment="1" applyProtection="1">
      <alignment horizontal="center" vertical="top"/>
      <protection locked="0"/>
    </xf>
    <xf numFmtId="0" fontId="17" fillId="0" borderId="58" xfId="0" applyFont="1" applyBorder="1" applyAlignment="1">
      <alignment horizontal="center" vertical="top"/>
    </xf>
  </cellXfs>
  <cellStyles count="3">
    <cellStyle name="Komma 2" xfId="1" xr:uid="{8E27F40A-10DE-4AF9-A3AD-74E8185047D3}"/>
    <cellStyle name="Lien hypertexte" xfId="2" builtinId="8"/>
    <cellStyle name="Normal" xfId="0" builtinId="0"/>
  </cellStyles>
  <dxfs count="1">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205740</xdr:colOff>
      <xdr:row>0</xdr:row>
      <xdr:rowOff>30480</xdr:rowOff>
    </xdr:from>
    <xdr:to>
      <xdr:col>2</xdr:col>
      <xdr:colOff>0</xdr:colOff>
      <xdr:row>1</xdr:row>
      <xdr:rowOff>0</xdr:rowOff>
    </xdr:to>
    <xdr:pic>
      <xdr:nvPicPr>
        <xdr:cNvPr id="2" name="Grafik 518636161" descr="NAK-Logo.png">
          <a:extLst>
            <a:ext uri="{FF2B5EF4-FFF2-40B4-BE49-F238E27FC236}">
              <a16:creationId xmlns:a16="http://schemas.microsoft.com/office/drawing/2014/main" id="{B680D8EC-F3FC-4354-9628-373F980577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1520" y="30480"/>
          <a:ext cx="594360" cy="541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220980</xdr:colOff>
      <xdr:row>0</xdr:row>
      <xdr:rowOff>22860</xdr:rowOff>
    </xdr:from>
    <xdr:to>
      <xdr:col>7</xdr:col>
      <xdr:colOff>1030980</xdr:colOff>
      <xdr:row>0</xdr:row>
      <xdr:rowOff>562860</xdr:rowOff>
    </xdr:to>
    <xdr:pic>
      <xdr:nvPicPr>
        <xdr:cNvPr id="4" name="Grafik 3">
          <a:extLst>
            <a:ext uri="{FF2B5EF4-FFF2-40B4-BE49-F238E27FC236}">
              <a16:creationId xmlns:a16="http://schemas.microsoft.com/office/drawing/2014/main" id="{E05F2D73-A79C-477E-86A4-7170BCF02DD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41620" y="22860"/>
          <a:ext cx="810000" cy="540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205740</xdr:colOff>
      <xdr:row>0</xdr:row>
      <xdr:rowOff>30480</xdr:rowOff>
    </xdr:from>
    <xdr:to>
      <xdr:col>2</xdr:col>
      <xdr:colOff>0</xdr:colOff>
      <xdr:row>1</xdr:row>
      <xdr:rowOff>0</xdr:rowOff>
    </xdr:to>
    <xdr:pic>
      <xdr:nvPicPr>
        <xdr:cNvPr id="2" name="Grafik 518636161" descr="NAK-Logo.png">
          <a:extLst>
            <a:ext uri="{FF2B5EF4-FFF2-40B4-BE49-F238E27FC236}">
              <a16:creationId xmlns:a16="http://schemas.microsoft.com/office/drawing/2014/main" id="{5A0038BC-8DAC-4C6F-B4E1-E8F3F2FFF1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9140" y="30480"/>
          <a:ext cx="601980" cy="541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76200</xdr:colOff>
      <xdr:row>0</xdr:row>
      <xdr:rowOff>22860</xdr:rowOff>
    </xdr:from>
    <xdr:to>
      <xdr:col>9</xdr:col>
      <xdr:colOff>421380</xdr:colOff>
      <xdr:row>0</xdr:row>
      <xdr:rowOff>562860</xdr:rowOff>
    </xdr:to>
    <xdr:pic>
      <xdr:nvPicPr>
        <xdr:cNvPr id="3" name="Grafik 2">
          <a:extLst>
            <a:ext uri="{FF2B5EF4-FFF2-40B4-BE49-F238E27FC236}">
              <a16:creationId xmlns:a16="http://schemas.microsoft.com/office/drawing/2014/main" id="{DAC220A7-11B2-462B-AF96-4122F0E4C04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72100" y="22860"/>
          <a:ext cx="810000" cy="54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327660</xdr:colOff>
      <xdr:row>0</xdr:row>
      <xdr:rowOff>22860</xdr:rowOff>
    </xdr:from>
    <xdr:to>
      <xdr:col>2</xdr:col>
      <xdr:colOff>457200</xdr:colOff>
      <xdr:row>0</xdr:row>
      <xdr:rowOff>563880</xdr:rowOff>
    </xdr:to>
    <xdr:pic>
      <xdr:nvPicPr>
        <xdr:cNvPr id="2" name="Grafik 518636161" descr="NAK-Logo.png">
          <a:extLst>
            <a:ext uri="{FF2B5EF4-FFF2-40B4-BE49-F238E27FC236}">
              <a16:creationId xmlns:a16="http://schemas.microsoft.com/office/drawing/2014/main" id="{4476CFE9-4454-428A-A867-6F2837D6D6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2480" y="22860"/>
          <a:ext cx="594360" cy="541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76200</xdr:colOff>
      <xdr:row>0</xdr:row>
      <xdr:rowOff>15240</xdr:rowOff>
    </xdr:from>
    <xdr:to>
      <xdr:col>17</xdr:col>
      <xdr:colOff>345180</xdr:colOff>
      <xdr:row>0</xdr:row>
      <xdr:rowOff>555240</xdr:rowOff>
    </xdr:to>
    <xdr:pic>
      <xdr:nvPicPr>
        <xdr:cNvPr id="3" name="Grafik 2">
          <a:extLst>
            <a:ext uri="{FF2B5EF4-FFF2-40B4-BE49-F238E27FC236}">
              <a16:creationId xmlns:a16="http://schemas.microsoft.com/office/drawing/2014/main" id="{4EB2B470-3C8B-4B4E-B289-67AD9B83F46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52360" y="15240"/>
          <a:ext cx="802380" cy="54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739140</xdr:colOff>
      <xdr:row>0</xdr:row>
      <xdr:rowOff>22860</xdr:rowOff>
    </xdr:from>
    <xdr:to>
      <xdr:col>0</xdr:col>
      <xdr:colOff>1333500</xdr:colOff>
      <xdr:row>0</xdr:row>
      <xdr:rowOff>563880</xdr:rowOff>
    </xdr:to>
    <xdr:pic>
      <xdr:nvPicPr>
        <xdr:cNvPr id="2" name="Grafik 518636161" descr="NAK-Logo.png">
          <a:extLst>
            <a:ext uri="{FF2B5EF4-FFF2-40B4-BE49-F238E27FC236}">
              <a16:creationId xmlns:a16="http://schemas.microsoft.com/office/drawing/2014/main" id="{2F5DA1CC-A325-46C4-90A7-65ECA9C965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9140" y="22860"/>
          <a:ext cx="594360" cy="541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60960</xdr:colOff>
      <xdr:row>0</xdr:row>
      <xdr:rowOff>22860</xdr:rowOff>
    </xdr:from>
    <xdr:to>
      <xdr:col>10</xdr:col>
      <xdr:colOff>406140</xdr:colOff>
      <xdr:row>0</xdr:row>
      <xdr:rowOff>562860</xdr:rowOff>
    </xdr:to>
    <xdr:pic>
      <xdr:nvPicPr>
        <xdr:cNvPr id="3" name="Grafik 2">
          <a:extLst>
            <a:ext uri="{FF2B5EF4-FFF2-40B4-BE49-F238E27FC236}">
              <a16:creationId xmlns:a16="http://schemas.microsoft.com/office/drawing/2014/main" id="{7CA124CB-44DD-4E3B-B3A7-3C828123D9E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673340" y="22860"/>
          <a:ext cx="802380" cy="54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205740</xdr:colOff>
      <xdr:row>0</xdr:row>
      <xdr:rowOff>30480</xdr:rowOff>
    </xdr:from>
    <xdr:to>
      <xdr:col>2</xdr:col>
      <xdr:colOff>0</xdr:colOff>
      <xdr:row>1</xdr:row>
      <xdr:rowOff>0</xdr:rowOff>
    </xdr:to>
    <xdr:pic>
      <xdr:nvPicPr>
        <xdr:cNvPr id="2" name="Grafik 518636161" descr="NAK-Logo.png">
          <a:extLst>
            <a:ext uri="{FF2B5EF4-FFF2-40B4-BE49-F238E27FC236}">
              <a16:creationId xmlns:a16="http://schemas.microsoft.com/office/drawing/2014/main" id="{94D5D4BC-9007-472B-91F5-9843887643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9140" y="30480"/>
          <a:ext cx="601980" cy="541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60960</xdr:colOff>
      <xdr:row>0</xdr:row>
      <xdr:rowOff>22860</xdr:rowOff>
    </xdr:from>
    <xdr:to>
      <xdr:col>13</xdr:col>
      <xdr:colOff>406140</xdr:colOff>
      <xdr:row>0</xdr:row>
      <xdr:rowOff>562860</xdr:rowOff>
    </xdr:to>
    <xdr:pic>
      <xdr:nvPicPr>
        <xdr:cNvPr id="3" name="Grafik 2">
          <a:extLst>
            <a:ext uri="{FF2B5EF4-FFF2-40B4-BE49-F238E27FC236}">
              <a16:creationId xmlns:a16="http://schemas.microsoft.com/office/drawing/2014/main" id="{95BB1003-FE81-46EC-9B5C-C3BCF68A678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673340" y="22860"/>
          <a:ext cx="802380" cy="540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205740</xdr:colOff>
      <xdr:row>0</xdr:row>
      <xdr:rowOff>30480</xdr:rowOff>
    </xdr:from>
    <xdr:to>
      <xdr:col>2</xdr:col>
      <xdr:colOff>0</xdr:colOff>
      <xdr:row>1</xdr:row>
      <xdr:rowOff>0</xdr:rowOff>
    </xdr:to>
    <xdr:pic>
      <xdr:nvPicPr>
        <xdr:cNvPr id="2" name="Grafik 518636161" descr="NAK-Logo.png">
          <a:extLst>
            <a:ext uri="{FF2B5EF4-FFF2-40B4-BE49-F238E27FC236}">
              <a16:creationId xmlns:a16="http://schemas.microsoft.com/office/drawing/2014/main" id="{EFD1973E-57B3-4E0D-9920-C7B71B7378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9140" y="30480"/>
          <a:ext cx="601980" cy="541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15240</xdr:colOff>
      <xdr:row>0</xdr:row>
      <xdr:rowOff>22860</xdr:rowOff>
    </xdr:from>
    <xdr:to>
      <xdr:col>6</xdr:col>
      <xdr:colOff>825240</xdr:colOff>
      <xdr:row>0</xdr:row>
      <xdr:rowOff>562860</xdr:rowOff>
    </xdr:to>
    <xdr:pic>
      <xdr:nvPicPr>
        <xdr:cNvPr id="4" name="Grafik 3">
          <a:extLst>
            <a:ext uri="{FF2B5EF4-FFF2-40B4-BE49-F238E27FC236}">
              <a16:creationId xmlns:a16="http://schemas.microsoft.com/office/drawing/2014/main" id="{012CC59C-A39E-4E1A-BB42-E05BE673AF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41620" y="22860"/>
          <a:ext cx="810000" cy="540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762000</xdr:colOff>
      <xdr:row>0</xdr:row>
      <xdr:rowOff>30480</xdr:rowOff>
    </xdr:from>
    <xdr:to>
      <xdr:col>1</xdr:col>
      <xdr:colOff>7620</xdr:colOff>
      <xdr:row>1</xdr:row>
      <xdr:rowOff>0</xdr:rowOff>
    </xdr:to>
    <xdr:pic>
      <xdr:nvPicPr>
        <xdr:cNvPr id="2" name="Grafik 518636161" descr="NAK-Logo.png">
          <a:extLst>
            <a:ext uri="{FF2B5EF4-FFF2-40B4-BE49-F238E27FC236}">
              <a16:creationId xmlns:a16="http://schemas.microsoft.com/office/drawing/2014/main" id="{A0C3ADDD-BC29-4794-BD22-3CC1BF9424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30480"/>
          <a:ext cx="601980" cy="541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160020</xdr:colOff>
      <xdr:row>0</xdr:row>
      <xdr:rowOff>30480</xdr:rowOff>
    </xdr:from>
    <xdr:to>
      <xdr:col>8</xdr:col>
      <xdr:colOff>970020</xdr:colOff>
      <xdr:row>0</xdr:row>
      <xdr:rowOff>570480</xdr:rowOff>
    </xdr:to>
    <xdr:pic>
      <xdr:nvPicPr>
        <xdr:cNvPr id="4" name="Grafik 3">
          <a:extLst>
            <a:ext uri="{FF2B5EF4-FFF2-40B4-BE49-F238E27FC236}">
              <a16:creationId xmlns:a16="http://schemas.microsoft.com/office/drawing/2014/main" id="{AA654518-39DD-4244-836F-7BA43BD4515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83580" y="30480"/>
          <a:ext cx="810000" cy="540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205740</xdr:colOff>
      <xdr:row>0</xdr:row>
      <xdr:rowOff>30480</xdr:rowOff>
    </xdr:from>
    <xdr:to>
      <xdr:col>2</xdr:col>
      <xdr:colOff>0</xdr:colOff>
      <xdr:row>1</xdr:row>
      <xdr:rowOff>0</xdr:rowOff>
    </xdr:to>
    <xdr:pic>
      <xdr:nvPicPr>
        <xdr:cNvPr id="2" name="Grafik 518636161" descr="NAK-Logo.png">
          <a:extLst>
            <a:ext uri="{FF2B5EF4-FFF2-40B4-BE49-F238E27FC236}">
              <a16:creationId xmlns:a16="http://schemas.microsoft.com/office/drawing/2014/main" id="{1F45DF0E-5745-44F3-8E13-43164E8805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9140" y="30480"/>
          <a:ext cx="601980" cy="541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76200</xdr:colOff>
      <xdr:row>0</xdr:row>
      <xdr:rowOff>22860</xdr:rowOff>
    </xdr:from>
    <xdr:to>
      <xdr:col>9</xdr:col>
      <xdr:colOff>421380</xdr:colOff>
      <xdr:row>0</xdr:row>
      <xdr:rowOff>562860</xdr:rowOff>
    </xdr:to>
    <xdr:pic>
      <xdr:nvPicPr>
        <xdr:cNvPr id="3" name="Grafik 2">
          <a:extLst>
            <a:ext uri="{FF2B5EF4-FFF2-40B4-BE49-F238E27FC236}">
              <a16:creationId xmlns:a16="http://schemas.microsoft.com/office/drawing/2014/main" id="{9984FC4B-FEA3-416A-B066-16BFB5F7C1C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72100" y="22860"/>
          <a:ext cx="810000" cy="540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1089660</xdr:colOff>
      <xdr:row>0</xdr:row>
      <xdr:rowOff>7620</xdr:rowOff>
    </xdr:from>
    <xdr:to>
      <xdr:col>3</xdr:col>
      <xdr:colOff>1899660</xdr:colOff>
      <xdr:row>0</xdr:row>
      <xdr:rowOff>547620</xdr:rowOff>
    </xdr:to>
    <xdr:pic>
      <xdr:nvPicPr>
        <xdr:cNvPr id="2" name="Grafik 1">
          <a:extLst>
            <a:ext uri="{FF2B5EF4-FFF2-40B4-BE49-F238E27FC236}">
              <a16:creationId xmlns:a16="http://schemas.microsoft.com/office/drawing/2014/main" id="{2826AD58-50BB-4C62-88B3-285358D78A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58740" y="7620"/>
          <a:ext cx="810000" cy="540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1242060</xdr:colOff>
      <xdr:row>0</xdr:row>
      <xdr:rowOff>523531</xdr:rowOff>
    </xdr:to>
    <xdr:pic>
      <xdr:nvPicPr>
        <xdr:cNvPr id="2" name="Grafik 1">
          <a:extLst>
            <a:ext uri="{FF2B5EF4-FFF2-40B4-BE49-F238E27FC236}">
              <a16:creationId xmlns:a16="http://schemas.microsoft.com/office/drawing/2014/main" id="{FF391AA1-5E21-330C-BCB5-A143E2A5EFF2}"/>
            </a:ext>
          </a:extLst>
        </xdr:cNvPr>
        <xdr:cNvPicPr>
          <a:picLocks noChangeAspect="1"/>
        </xdr:cNvPicPr>
      </xdr:nvPicPr>
      <xdr:blipFill>
        <a:blip xmlns:r="http://schemas.openxmlformats.org/officeDocument/2006/relationships" r:embed="rId1"/>
        <a:stretch>
          <a:fillRect/>
        </a:stretch>
      </xdr:blipFill>
      <xdr:spPr>
        <a:xfrm>
          <a:off x="0" y="0"/>
          <a:ext cx="3208020" cy="523531"/>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gianna.passeri@bluewin.ch" TargetMode="External"/><Relationship Id="rId1" Type="http://schemas.openxmlformats.org/officeDocument/2006/relationships/hyperlink" Target="mailto:gianna.passeri@bluewin.ch"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mailto:info@nak-diakonia.ch"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mailto:rolf.loosli@netplus.ch" TargetMode="External"/><Relationship Id="rId2" Type="http://schemas.openxmlformats.org/officeDocument/2006/relationships/hyperlink" Target="mailto:mirjam@rudolf-frei.ch" TargetMode="External"/><Relationship Id="rId1" Type="http://schemas.openxmlformats.org/officeDocument/2006/relationships/hyperlink" Target="mailto:m.niedermann@kre-aktive.ch" TargetMode="External"/><Relationship Id="rId4" Type="http://schemas.openxmlformats.org/officeDocument/2006/relationships/hyperlink" Target="mailto:iria.brunner@gmail.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27061-5B5E-43EB-8561-26693A204393}">
  <sheetPr codeName="Tabelle2">
    <tabColor theme="9" tint="0.59999389629810485"/>
  </sheetPr>
  <dimension ref="A1:I25"/>
  <sheetViews>
    <sheetView tabSelected="1" zoomScaleNormal="100" workbookViewId="0">
      <pane ySplit="5" topLeftCell="A6" activePane="bottomLeft" state="frozen"/>
      <selection activeCell="I40" sqref="I40"/>
      <selection pane="bottomLeft" activeCell="I8" sqref="I8"/>
    </sheetView>
  </sheetViews>
  <sheetFormatPr baseColWidth="10" defaultColWidth="11.5546875" defaultRowHeight="12.6" x14ac:dyDescent="0.2"/>
  <cols>
    <col min="1" max="1" width="7.6640625" style="24" customWidth="1"/>
    <col min="2" max="2" width="11.6640625" style="19" customWidth="1"/>
    <col min="3" max="3" width="3.77734375" style="19" customWidth="1"/>
    <col min="4" max="5" width="15.6640625" style="19" customWidth="1"/>
    <col min="6" max="6" width="4.77734375" style="19" customWidth="1"/>
    <col min="7" max="8" width="15.6640625" style="19" customWidth="1"/>
    <col min="9" max="9" width="30.33203125" style="19" customWidth="1"/>
    <col min="10" max="10" width="11.5546875" style="19"/>
    <col min="11" max="11" width="35.6640625" style="19" customWidth="1"/>
    <col min="12" max="16384" width="11.5546875" style="19"/>
  </cols>
  <sheetData>
    <row r="1" spans="1:9" ht="45" customHeight="1" x14ac:dyDescent="0.3">
      <c r="A1" s="251"/>
      <c r="B1" s="251"/>
      <c r="C1" s="83"/>
      <c r="D1" s="252" t="s">
        <v>0</v>
      </c>
      <c r="E1" s="252"/>
      <c r="F1" s="252"/>
      <c r="G1" s="252"/>
    </row>
    <row r="2" spans="1:9" ht="10.199999999999999" customHeight="1" x14ac:dyDescent="0.2">
      <c r="A2" s="253" t="s">
        <v>1</v>
      </c>
      <c r="B2" s="253"/>
      <c r="C2" s="20"/>
      <c r="D2" s="262" t="str">
        <f>D7</f>
        <v>"Lagerart" - "Wer" ("wo")</v>
      </c>
      <c r="E2" s="262"/>
      <c r="F2" s="262"/>
      <c r="G2" s="262"/>
    </row>
    <row r="3" spans="1:9" ht="10.199999999999999" customHeight="1" x14ac:dyDescent="0.2">
      <c r="A3" s="254" t="s">
        <v>2</v>
      </c>
      <c r="B3" s="254"/>
      <c r="C3" s="21"/>
      <c r="D3" s="262"/>
      <c r="E3" s="262"/>
      <c r="F3" s="262"/>
      <c r="G3" s="262"/>
    </row>
    <row r="4" spans="1:9" ht="6" customHeight="1" x14ac:dyDescent="0.2">
      <c r="A4" s="256"/>
      <c r="B4" s="256"/>
      <c r="C4" s="22"/>
      <c r="D4" s="23"/>
      <c r="E4" s="23"/>
      <c r="F4" s="23"/>
      <c r="G4" s="23"/>
      <c r="H4" s="23"/>
    </row>
    <row r="5" spans="1:9" ht="6" customHeight="1" x14ac:dyDescent="0.2">
      <c r="A5" s="259"/>
      <c r="B5" s="259"/>
      <c r="C5" s="24"/>
    </row>
    <row r="6" spans="1:9" x14ac:dyDescent="0.2">
      <c r="A6" s="257"/>
      <c r="B6" s="257"/>
      <c r="C6" s="24"/>
      <c r="E6" s="49"/>
      <c r="F6" s="49"/>
      <c r="G6" s="49"/>
      <c r="H6" s="49"/>
    </row>
    <row r="7" spans="1:9" s="41" customFormat="1" ht="19.95" customHeight="1" x14ac:dyDescent="0.3">
      <c r="A7" s="261" t="s">
        <v>3</v>
      </c>
      <c r="B7" s="261"/>
      <c r="C7" s="261"/>
      <c r="D7" s="258" t="s">
        <v>390</v>
      </c>
      <c r="E7" s="258"/>
      <c r="F7" s="258"/>
      <c r="G7" s="258"/>
      <c r="H7" s="258"/>
      <c r="I7" s="41" t="s">
        <v>391</v>
      </c>
    </row>
    <row r="8" spans="1:9" s="41" customFormat="1" ht="15" customHeight="1" x14ac:dyDescent="0.3">
      <c r="A8" s="261" t="s">
        <v>4</v>
      </c>
      <c r="B8" s="261"/>
      <c r="C8" s="261"/>
      <c r="D8" s="255" t="s">
        <v>235</v>
      </c>
      <c r="E8" s="255"/>
      <c r="F8" s="44"/>
      <c r="G8" s="255" t="s">
        <v>239</v>
      </c>
      <c r="H8" s="255"/>
    </row>
    <row r="9" spans="1:9" s="41" customFormat="1" ht="15" customHeight="1" x14ac:dyDescent="0.3">
      <c r="A9" s="264" t="s">
        <v>5</v>
      </c>
      <c r="B9" s="264"/>
      <c r="C9" s="264"/>
      <c r="D9" s="255" t="s">
        <v>236</v>
      </c>
      <c r="E9" s="255"/>
      <c r="F9" s="44"/>
      <c r="G9" s="255" t="s">
        <v>286</v>
      </c>
      <c r="H9" s="255"/>
    </row>
    <row r="10" spans="1:9" s="41" customFormat="1" ht="15" customHeight="1" x14ac:dyDescent="0.3">
      <c r="A10" s="264" t="s">
        <v>6</v>
      </c>
      <c r="B10" s="264"/>
      <c r="C10" s="264"/>
      <c r="D10" s="255" t="s">
        <v>237</v>
      </c>
      <c r="E10" s="255"/>
      <c r="F10" s="44"/>
      <c r="G10" s="255" t="s">
        <v>287</v>
      </c>
      <c r="H10" s="255"/>
    </row>
    <row r="11" spans="1:9" s="41" customFormat="1" ht="15" customHeight="1" x14ac:dyDescent="0.3">
      <c r="A11" s="264" t="s">
        <v>7</v>
      </c>
      <c r="B11" s="264"/>
      <c r="C11" s="264"/>
      <c r="D11" s="255" t="s">
        <v>39</v>
      </c>
      <c r="E11" s="255"/>
      <c r="F11" s="44"/>
      <c r="G11" s="255" t="s">
        <v>288</v>
      </c>
      <c r="H11" s="255"/>
    </row>
    <row r="12" spans="1:9" s="41" customFormat="1" ht="15" customHeight="1" x14ac:dyDescent="0.3">
      <c r="A12" s="264" t="s">
        <v>8</v>
      </c>
      <c r="B12" s="264"/>
      <c r="C12" s="264"/>
      <c r="D12" s="255" t="s">
        <v>238</v>
      </c>
      <c r="E12" s="255"/>
      <c r="F12" s="44"/>
      <c r="G12" s="255" t="s">
        <v>289</v>
      </c>
      <c r="H12" s="255"/>
    </row>
    <row r="13" spans="1:9" s="41" customFormat="1" ht="15" customHeight="1" x14ac:dyDescent="0.3">
      <c r="A13" s="264" t="s">
        <v>9</v>
      </c>
      <c r="B13" s="264"/>
      <c r="C13" s="264"/>
      <c r="D13" s="260" t="s">
        <v>41</v>
      </c>
      <c r="E13" s="255"/>
      <c r="F13" s="44"/>
      <c r="G13" s="260" t="s">
        <v>290</v>
      </c>
      <c r="H13" s="255"/>
    </row>
    <row r="14" spans="1:9" s="41" customFormat="1" ht="15" customHeight="1" x14ac:dyDescent="0.3">
      <c r="A14" s="264"/>
      <c r="B14" s="264"/>
      <c r="C14" s="264"/>
      <c r="D14" s="65"/>
      <c r="E14" s="44"/>
      <c r="F14" s="44"/>
      <c r="G14" s="44"/>
      <c r="H14" s="44"/>
    </row>
    <row r="15" spans="1:9" s="41" customFormat="1" ht="19.95" customHeight="1" x14ac:dyDescent="0.3">
      <c r="A15" s="261" t="s">
        <v>10</v>
      </c>
      <c r="B15" s="261"/>
      <c r="C15" s="261"/>
      <c r="D15" s="69">
        <v>45479</v>
      </c>
      <c r="E15" s="70">
        <v>45486</v>
      </c>
      <c r="F15" s="44"/>
      <c r="G15" s="63">
        <f>E15-D15+1</f>
        <v>8</v>
      </c>
      <c r="H15" s="66">
        <f>IF(G15&lt;=7,G15,7)</f>
        <v>7</v>
      </c>
    </row>
    <row r="16" spans="1:9" s="41" customFormat="1" ht="19.95" customHeight="1" x14ac:dyDescent="0.3">
      <c r="A16" s="261" t="s">
        <v>11</v>
      </c>
      <c r="B16" s="261"/>
      <c r="C16" s="261"/>
      <c r="D16" s="255" t="s">
        <v>12</v>
      </c>
      <c r="E16" s="255"/>
      <c r="F16" s="255"/>
      <c r="G16" s="255"/>
      <c r="H16" s="255"/>
    </row>
    <row r="17" spans="1:8" s="41" customFormat="1" ht="19.95" customHeight="1" x14ac:dyDescent="0.3">
      <c r="A17" s="261" t="s">
        <v>13</v>
      </c>
      <c r="B17" s="261"/>
      <c r="C17" s="261"/>
      <c r="D17" s="255" t="s">
        <v>14</v>
      </c>
      <c r="E17" s="255"/>
      <c r="F17" s="255"/>
      <c r="G17" s="255"/>
      <c r="H17" s="255"/>
    </row>
    <row r="18" spans="1:8" s="41" customFormat="1" ht="19.95" customHeight="1" x14ac:dyDescent="0.3">
      <c r="A18" s="261" t="s">
        <v>15</v>
      </c>
      <c r="B18" s="261"/>
      <c r="C18" s="261"/>
      <c r="D18" s="255" t="s">
        <v>16</v>
      </c>
      <c r="E18" s="255"/>
      <c r="F18" s="255"/>
      <c r="G18" s="255"/>
      <c r="H18" s="255"/>
    </row>
    <row r="19" spans="1:8" s="41" customFormat="1" ht="19.95" customHeight="1" x14ac:dyDescent="0.3">
      <c r="A19" s="261" t="s">
        <v>241</v>
      </c>
      <c r="B19" s="261"/>
      <c r="C19" s="261"/>
      <c r="D19" s="41">
        <v>40</v>
      </c>
      <c r="E19" s="84"/>
      <c r="F19" s="84" t="s">
        <v>17</v>
      </c>
      <c r="G19" s="84"/>
      <c r="H19" s="84"/>
    </row>
    <row r="20" spans="1:8" s="41" customFormat="1" ht="19.95" customHeight="1" x14ac:dyDescent="0.3">
      <c r="A20" s="261" t="s">
        <v>240</v>
      </c>
      <c r="B20" s="261"/>
      <c r="C20" s="261"/>
      <c r="D20" s="41">
        <v>11</v>
      </c>
      <c r="E20" s="84"/>
      <c r="F20" s="84" t="s">
        <v>19</v>
      </c>
      <c r="G20" s="84"/>
      <c r="H20" s="84"/>
    </row>
    <row r="21" spans="1:8" s="41" customFormat="1" ht="19.95" customHeight="1" x14ac:dyDescent="0.3">
      <c r="A21" s="261"/>
      <c r="B21" s="261"/>
      <c r="C21" s="261"/>
      <c r="D21" s="68"/>
      <c r="E21" s="68"/>
      <c r="F21" s="68"/>
      <c r="G21" s="68"/>
      <c r="H21" s="68"/>
    </row>
    <row r="22" spans="1:8" s="41" customFormat="1" ht="19.95" customHeight="1" x14ac:dyDescent="0.3">
      <c r="A22" s="261" t="s">
        <v>20</v>
      </c>
      <c r="B22" s="261"/>
      <c r="C22" s="261"/>
      <c r="D22" s="255" t="s">
        <v>21</v>
      </c>
      <c r="E22" s="255"/>
      <c r="F22" s="255"/>
      <c r="G22" s="255"/>
      <c r="H22" s="255"/>
    </row>
    <row r="23" spans="1:8" s="41" customFormat="1" ht="19.95" customHeight="1" x14ac:dyDescent="0.3">
      <c r="A23" s="261"/>
      <c r="B23" s="261"/>
      <c r="C23" s="261"/>
      <c r="D23" s="263"/>
      <c r="E23" s="263"/>
      <c r="F23" s="263"/>
      <c r="G23" s="263"/>
      <c r="H23" s="263"/>
    </row>
    <row r="24" spans="1:8" s="41" customFormat="1" ht="19.95" customHeight="1" x14ac:dyDescent="0.3">
      <c r="A24" s="261"/>
      <c r="B24" s="261"/>
      <c r="C24" s="261"/>
      <c r="D24" s="263"/>
      <c r="E24" s="263"/>
      <c r="F24" s="263"/>
      <c r="G24" s="263"/>
      <c r="H24" s="263"/>
    </row>
    <row r="25" spans="1:8" s="41" customFormat="1" ht="15" customHeight="1" x14ac:dyDescent="0.3">
      <c r="A25" s="261" t="s">
        <v>22</v>
      </c>
      <c r="B25" s="261"/>
      <c r="C25" s="261"/>
      <c r="D25" s="255" t="s">
        <v>23</v>
      </c>
      <c r="E25" s="255"/>
      <c r="F25" s="255"/>
      <c r="G25" s="255"/>
      <c r="H25" s="255"/>
    </row>
  </sheetData>
  <sheetProtection selectLockedCells="1"/>
  <mergeCells count="47">
    <mergeCell ref="A24:C24"/>
    <mergeCell ref="A25:C25"/>
    <mergeCell ref="A7:C7"/>
    <mergeCell ref="A8:C8"/>
    <mergeCell ref="A9:C9"/>
    <mergeCell ref="A10:C10"/>
    <mergeCell ref="A11:C11"/>
    <mergeCell ref="A12:C12"/>
    <mergeCell ref="A13:C13"/>
    <mergeCell ref="A14:C14"/>
    <mergeCell ref="A15:C15"/>
    <mergeCell ref="A16:C16"/>
    <mergeCell ref="A18:C18"/>
    <mergeCell ref="A19:C19"/>
    <mergeCell ref="A20:C20"/>
    <mergeCell ref="A21:C21"/>
    <mergeCell ref="A23:C23"/>
    <mergeCell ref="A22:C22"/>
    <mergeCell ref="D2:G3"/>
    <mergeCell ref="D24:H24"/>
    <mergeCell ref="D25:H25"/>
    <mergeCell ref="G8:H8"/>
    <mergeCell ref="G9:H9"/>
    <mergeCell ref="D22:H22"/>
    <mergeCell ref="D9:E9"/>
    <mergeCell ref="D23:H23"/>
    <mergeCell ref="G12:H12"/>
    <mergeCell ref="G13:H13"/>
    <mergeCell ref="D11:E11"/>
    <mergeCell ref="D12:E12"/>
    <mergeCell ref="D16:H16"/>
    <mergeCell ref="D18:H18"/>
    <mergeCell ref="A1:B1"/>
    <mergeCell ref="D1:G1"/>
    <mergeCell ref="A2:B2"/>
    <mergeCell ref="A3:B3"/>
    <mergeCell ref="D17:H17"/>
    <mergeCell ref="A4:B4"/>
    <mergeCell ref="A6:B6"/>
    <mergeCell ref="D7:H7"/>
    <mergeCell ref="D8:E8"/>
    <mergeCell ref="A5:B5"/>
    <mergeCell ref="D10:E10"/>
    <mergeCell ref="D13:E13"/>
    <mergeCell ref="G10:H10"/>
    <mergeCell ref="G11:H11"/>
    <mergeCell ref="A17:C17"/>
  </mergeCells>
  <hyperlinks>
    <hyperlink ref="D13" r:id="rId1" display="gianna.passeri@bluewin.ch" xr:uid="{E25FC07A-07AA-400F-A467-369E8389FD2D}"/>
    <hyperlink ref="G13" r:id="rId2" display="gianna.passeri@bluewin.ch" xr:uid="{804A948B-01EE-4B44-B230-6F9D4B2AF948}"/>
  </hyperlinks>
  <pageMargins left="0.70866141732283472" right="0.39370078740157483" top="0.39370078740157483" bottom="0.39370078740157483" header="0.31496062992125984" footer="0.31496062992125984"/>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2851E-F649-481C-A770-B750892CDCD5}">
  <sheetPr>
    <tabColor theme="9" tint="0.59999389629810485"/>
  </sheetPr>
  <dimension ref="A1:H35"/>
  <sheetViews>
    <sheetView zoomScaleNormal="100" workbookViewId="0">
      <selection activeCell="B4" sqref="B4:E4"/>
    </sheetView>
  </sheetViews>
  <sheetFormatPr baseColWidth="10" defaultColWidth="11.44140625" defaultRowHeight="15" customHeight="1" x14ac:dyDescent="0.25"/>
  <cols>
    <col min="1" max="1" width="28.6640625" style="2" customWidth="1"/>
    <col min="2" max="2" width="18.77734375" style="2" customWidth="1"/>
    <col min="3" max="3" width="5.77734375" style="2" customWidth="1"/>
    <col min="4" max="5" width="17.77734375" style="2" customWidth="1"/>
    <col min="6" max="6" width="12.5546875" style="2" bestFit="1" customWidth="1"/>
    <col min="7" max="16384" width="11.44140625" style="2"/>
  </cols>
  <sheetData>
    <row r="1" spans="1:8" s="1" customFormat="1" ht="45" customHeight="1" x14ac:dyDescent="0.4">
      <c r="A1" s="122"/>
      <c r="E1" s="158" t="s">
        <v>246</v>
      </c>
    </row>
    <row r="2" spans="1:8" ht="6" customHeight="1" x14ac:dyDescent="0.25"/>
    <row r="3" spans="1:8" s="3" customFormat="1" ht="19.95" customHeight="1" x14ac:dyDescent="0.25">
      <c r="A3" s="472" t="s">
        <v>247</v>
      </c>
      <c r="B3" s="472"/>
      <c r="C3" s="472"/>
      <c r="D3" s="472"/>
      <c r="E3" s="472"/>
    </row>
    <row r="4" spans="1:8" ht="19.95" customHeight="1" x14ac:dyDescent="0.25">
      <c r="A4" s="130" t="s">
        <v>248</v>
      </c>
      <c r="B4" s="476" t="str">
        <f>Anmeldung!D8</f>
        <v>Hauptleiter-/in</v>
      </c>
      <c r="C4" s="476"/>
      <c r="D4" s="476"/>
      <c r="E4" s="476"/>
      <c r="F4" s="4"/>
    </row>
    <row r="5" spans="1:8" ht="19.95" customHeight="1" x14ac:dyDescent="0.25">
      <c r="A5" s="131" t="s">
        <v>5</v>
      </c>
      <c r="B5" s="477" t="str">
        <f>Anmeldung!D9</f>
        <v>Strasse</v>
      </c>
      <c r="C5" s="477"/>
      <c r="D5" s="477"/>
      <c r="E5" s="477"/>
      <c r="F5" s="4"/>
    </row>
    <row r="6" spans="1:8" ht="19.95" customHeight="1" x14ac:dyDescent="0.25">
      <c r="A6" s="131" t="s">
        <v>249</v>
      </c>
      <c r="B6" s="477" t="str">
        <f>Anmeldung!D10</f>
        <v>PLZ / Ort</v>
      </c>
      <c r="C6" s="477"/>
      <c r="D6" s="477"/>
      <c r="E6" s="477"/>
      <c r="F6" s="4"/>
    </row>
    <row r="7" spans="1:8" ht="19.95" customHeight="1" x14ac:dyDescent="0.25">
      <c r="A7" s="132" t="s">
        <v>39</v>
      </c>
      <c r="B7" s="477" t="str">
        <f>Anmeldung!D12</f>
        <v>Handy</v>
      </c>
      <c r="C7" s="477"/>
      <c r="D7" s="477"/>
      <c r="E7" s="477"/>
      <c r="F7" s="4"/>
      <c r="H7" s="4"/>
    </row>
    <row r="8" spans="1:8" ht="19.95" customHeight="1" x14ac:dyDescent="0.25">
      <c r="A8" s="133" t="s">
        <v>250</v>
      </c>
      <c r="B8" s="477" t="str">
        <f>Anmeldung!D13</f>
        <v>Mail</v>
      </c>
      <c r="C8" s="477"/>
      <c r="D8" s="477"/>
      <c r="E8" s="477"/>
      <c r="F8" s="4"/>
      <c r="H8" s="4"/>
    </row>
    <row r="9" spans="1:8" ht="6" customHeight="1" x14ac:dyDescent="0.25">
      <c r="A9" s="138"/>
      <c r="B9" s="138"/>
      <c r="C9" s="138"/>
      <c r="D9" s="138"/>
      <c r="E9" s="138"/>
    </row>
    <row r="10" spans="1:8" ht="19.95" customHeight="1" x14ac:dyDescent="0.25">
      <c r="A10" s="136" t="s">
        <v>251</v>
      </c>
      <c r="B10" s="134" t="s">
        <v>252</v>
      </c>
      <c r="C10" s="135" t="s">
        <v>253</v>
      </c>
      <c r="D10" s="470"/>
      <c r="E10" s="470"/>
      <c r="F10" s="4"/>
      <c r="H10" s="4"/>
    </row>
    <row r="11" spans="1:8" ht="6" customHeight="1" x14ac:dyDescent="0.25"/>
    <row r="12" spans="1:8" s="3" customFormat="1" ht="19.95" customHeight="1" x14ac:dyDescent="0.25">
      <c r="A12" s="472" t="s">
        <v>254</v>
      </c>
      <c r="B12" s="472"/>
      <c r="C12" s="472"/>
      <c r="D12" s="472"/>
      <c r="E12" s="472"/>
    </row>
    <row r="13" spans="1:8" ht="45" customHeight="1" x14ac:dyDescent="0.25">
      <c r="A13" s="159" t="s">
        <v>255</v>
      </c>
      <c r="B13" s="470"/>
      <c r="C13" s="470"/>
      <c r="D13" s="470"/>
      <c r="E13" s="470"/>
    </row>
    <row r="14" spans="1:8" ht="6" customHeight="1" x14ac:dyDescent="0.25">
      <c r="A14" s="137"/>
      <c r="B14" s="137"/>
      <c r="C14" s="137"/>
      <c r="D14" s="137"/>
      <c r="E14" s="137"/>
    </row>
    <row r="15" spans="1:8" s="3" customFormat="1" ht="19.95" customHeight="1" x14ac:dyDescent="0.25">
      <c r="A15" s="472" t="s">
        <v>256</v>
      </c>
      <c r="B15" s="472"/>
      <c r="C15" s="472"/>
      <c r="D15" s="472"/>
      <c r="E15" s="472"/>
    </row>
    <row r="16" spans="1:8" ht="19.95" customHeight="1" x14ac:dyDescent="0.25">
      <c r="A16" s="160" t="s">
        <v>257</v>
      </c>
      <c r="B16" s="474"/>
      <c r="C16" s="474"/>
      <c r="D16" s="474"/>
      <c r="E16" s="474"/>
    </row>
    <row r="17" spans="1:5" ht="160.19999999999999" customHeight="1" x14ac:dyDescent="0.25">
      <c r="A17" s="161" t="s">
        <v>258</v>
      </c>
      <c r="B17" s="475"/>
      <c r="C17" s="475"/>
      <c r="D17" s="475"/>
      <c r="E17" s="475"/>
    </row>
    <row r="18" spans="1:5" ht="15" customHeight="1" x14ac:dyDescent="0.25">
      <c r="A18" s="159" t="s">
        <v>259</v>
      </c>
      <c r="B18" s="473" t="s">
        <v>260</v>
      </c>
      <c r="C18" s="473"/>
      <c r="D18" s="473"/>
      <c r="E18" s="473"/>
    </row>
    <row r="19" spans="1:5" ht="6" customHeight="1" x14ac:dyDescent="0.25">
      <c r="A19" s="137"/>
      <c r="B19" s="137"/>
      <c r="C19" s="137"/>
      <c r="D19" s="137"/>
      <c r="E19" s="137"/>
    </row>
    <row r="20" spans="1:5" s="3" customFormat="1" ht="19.95" customHeight="1" x14ac:dyDescent="0.25">
      <c r="A20" s="472" t="s">
        <v>261</v>
      </c>
      <c r="B20" s="472"/>
      <c r="C20" s="472"/>
      <c r="D20" s="472"/>
      <c r="E20" s="472"/>
    </row>
    <row r="21" spans="1:5" ht="19.95" customHeight="1" x14ac:dyDescent="0.25">
      <c r="A21" s="162" t="s">
        <v>248</v>
      </c>
      <c r="B21" s="470"/>
      <c r="C21" s="470"/>
      <c r="D21" s="470"/>
      <c r="E21" s="470"/>
    </row>
    <row r="22" spans="1:5" ht="19.95" customHeight="1" x14ac:dyDescent="0.25">
      <c r="A22" s="131" t="s">
        <v>262</v>
      </c>
      <c r="B22" s="470"/>
      <c r="C22" s="470"/>
      <c r="D22" s="470"/>
      <c r="E22" s="470"/>
    </row>
    <row r="23" spans="1:5" ht="19.95" customHeight="1" x14ac:dyDescent="0.25">
      <c r="A23" s="131" t="s">
        <v>263</v>
      </c>
      <c r="B23" s="470"/>
      <c r="C23" s="470"/>
      <c r="D23" s="470"/>
      <c r="E23" s="470"/>
    </row>
    <row r="25" spans="1:5" ht="15" customHeight="1" x14ac:dyDescent="0.3">
      <c r="A25" s="2" t="s">
        <v>264</v>
      </c>
      <c r="C25" s="139" t="s">
        <v>265</v>
      </c>
      <c r="D25" s="139"/>
    </row>
    <row r="27" spans="1:5" ht="15" customHeight="1" x14ac:dyDescent="0.25">
      <c r="A27" s="140" t="s">
        <v>266</v>
      </c>
      <c r="B27" s="471" t="s">
        <v>267</v>
      </c>
      <c r="C27" s="471"/>
      <c r="D27" s="471"/>
      <c r="E27" s="471"/>
    </row>
    <row r="28" spans="1:5" ht="15" customHeight="1" x14ac:dyDescent="0.3">
      <c r="A28" s="155" t="s">
        <v>268</v>
      </c>
      <c r="B28" s="149" t="s">
        <v>269</v>
      </c>
      <c r="C28" s="150" t="s">
        <v>272</v>
      </c>
      <c r="D28" s="143" t="s">
        <v>273</v>
      </c>
      <c r="E28" s="144"/>
    </row>
    <row r="29" spans="1:5" ht="15" customHeight="1" x14ac:dyDescent="0.3">
      <c r="A29" s="156"/>
      <c r="B29" s="151" t="s">
        <v>270</v>
      </c>
      <c r="C29" s="152" t="s">
        <v>272</v>
      </c>
      <c r="D29" s="145"/>
      <c r="E29" s="146"/>
    </row>
    <row r="30" spans="1:5" ht="15" customHeight="1" x14ac:dyDescent="0.25">
      <c r="A30" s="156"/>
      <c r="B30" s="151"/>
      <c r="C30" s="146"/>
      <c r="D30" s="147"/>
      <c r="E30" s="148"/>
    </row>
    <row r="31" spans="1:5" ht="15" customHeight="1" x14ac:dyDescent="0.25">
      <c r="A31" s="157"/>
      <c r="B31" s="153" t="s">
        <v>271</v>
      </c>
      <c r="C31" s="154"/>
      <c r="D31" s="141" t="s">
        <v>274</v>
      </c>
      <c r="E31" s="142"/>
    </row>
    <row r="35" spans="1:5" ht="15" customHeight="1" x14ac:dyDescent="0.25">
      <c r="A35" s="82" t="s">
        <v>275</v>
      </c>
      <c r="E35" s="82" t="s">
        <v>276</v>
      </c>
    </row>
  </sheetData>
  <mergeCells count="18">
    <mergeCell ref="B7:E7"/>
    <mergeCell ref="B8:E8"/>
    <mergeCell ref="B23:E23"/>
    <mergeCell ref="B27:E27"/>
    <mergeCell ref="D10:E10"/>
    <mergeCell ref="A3:E3"/>
    <mergeCell ref="B18:E18"/>
    <mergeCell ref="A20:E20"/>
    <mergeCell ref="B21:E21"/>
    <mergeCell ref="B22:E22"/>
    <mergeCell ref="A15:E15"/>
    <mergeCell ref="B16:E16"/>
    <mergeCell ref="B17:E17"/>
    <mergeCell ref="A12:E12"/>
    <mergeCell ref="B13:E13"/>
    <mergeCell ref="B4:E4"/>
    <mergeCell ref="B5:E5"/>
    <mergeCell ref="B6:E6"/>
  </mergeCells>
  <hyperlinks>
    <hyperlink ref="C25" r:id="rId1" xr:uid="{0FE62092-446B-475B-A073-09C354DD4558}"/>
  </hyperlinks>
  <pageMargins left="0.70866141732283472" right="0.59055118110236227" top="0.39370078740157483" bottom="0.39370078740157483" header="0.31496062992125984" footer="0.31496062992125984"/>
  <pageSetup paperSize="9" orientation="portrait" horizontalDpi="4294967293" verticalDpi="4294967293"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14DB1-FF61-4927-AFA5-2A32692C2752}">
  <sheetPr codeName="Tabelle3">
    <tabColor theme="7" tint="0.79998168889431442"/>
  </sheetPr>
  <dimension ref="A1:J23"/>
  <sheetViews>
    <sheetView workbookViewId="0">
      <pane ySplit="5" topLeftCell="A6" activePane="bottomLeft" state="frozen"/>
      <selection activeCell="I40" sqref="I40"/>
      <selection pane="bottomLeft" activeCell="I8" sqref="I8:J8"/>
    </sheetView>
  </sheetViews>
  <sheetFormatPr baseColWidth="10" defaultColWidth="11.5546875" defaultRowHeight="12.6" x14ac:dyDescent="0.2"/>
  <cols>
    <col min="1" max="1" width="7.6640625" style="24" customWidth="1"/>
    <col min="2" max="2" width="11.6640625" style="19" customWidth="1"/>
    <col min="3" max="3" width="15.6640625" style="19" customWidth="1"/>
    <col min="4" max="4" width="14.6640625" style="19" customWidth="1"/>
    <col min="5" max="10" width="6.6640625" style="19" customWidth="1"/>
    <col min="11" max="11" width="30.33203125" style="19" customWidth="1"/>
    <col min="12" max="12" width="11.5546875" style="19"/>
    <col min="13" max="13" width="35.6640625" style="19" customWidth="1"/>
    <col min="14" max="16384" width="11.5546875" style="19"/>
  </cols>
  <sheetData>
    <row r="1" spans="1:10" ht="45" customHeight="1" x14ac:dyDescent="0.3">
      <c r="A1" s="251"/>
      <c r="B1" s="251"/>
      <c r="C1" s="252" t="s">
        <v>87</v>
      </c>
      <c r="D1" s="252"/>
      <c r="E1" s="252"/>
      <c r="F1" s="252"/>
      <c r="G1" s="252"/>
      <c r="H1" s="252"/>
      <c r="I1" s="18"/>
    </row>
    <row r="2" spans="1:10" ht="10.199999999999999" customHeight="1" x14ac:dyDescent="0.2">
      <c r="A2" s="253" t="s">
        <v>1</v>
      </c>
      <c r="B2" s="253"/>
      <c r="C2" s="262" t="str">
        <f>Anmeldung!D2</f>
        <v>"Lagerart" - "Wer" ("wo")</v>
      </c>
      <c r="D2" s="262"/>
      <c r="E2" s="262"/>
      <c r="F2" s="262"/>
      <c r="G2" s="262"/>
      <c r="H2" s="262"/>
    </row>
    <row r="3" spans="1:10" ht="10.199999999999999" customHeight="1" x14ac:dyDescent="0.2">
      <c r="A3" s="254" t="s">
        <v>2</v>
      </c>
      <c r="B3" s="254"/>
      <c r="C3" s="262"/>
      <c r="D3" s="262"/>
      <c r="E3" s="262"/>
      <c r="F3" s="262"/>
      <c r="G3" s="262"/>
      <c r="H3" s="262"/>
    </row>
    <row r="4" spans="1:10" ht="6" customHeight="1" x14ac:dyDescent="0.2">
      <c r="A4" s="256"/>
      <c r="B4" s="256"/>
      <c r="C4" s="23"/>
      <c r="D4" s="23"/>
      <c r="E4" s="23"/>
      <c r="F4" s="23"/>
      <c r="G4" s="23"/>
      <c r="H4" s="23"/>
      <c r="I4" s="23"/>
      <c r="J4" s="23"/>
    </row>
    <row r="5" spans="1:10" ht="6" customHeight="1" x14ac:dyDescent="0.2">
      <c r="A5" s="259"/>
      <c r="B5" s="259"/>
    </row>
    <row r="6" spans="1:10" ht="6" customHeight="1" thickBot="1" x14ac:dyDescent="0.25">
      <c r="A6" s="257"/>
      <c r="B6" s="257"/>
      <c r="D6" s="49"/>
      <c r="E6" s="49"/>
      <c r="F6" s="49"/>
      <c r="G6" s="49"/>
      <c r="H6" s="49"/>
      <c r="I6" s="49"/>
      <c r="J6" s="49"/>
    </row>
    <row r="7" spans="1:10" s="41" customFormat="1" ht="16.95" customHeight="1" x14ac:dyDescent="0.3">
      <c r="A7" s="331" t="s">
        <v>88</v>
      </c>
      <c r="B7" s="332"/>
      <c r="C7" s="479" t="s">
        <v>89</v>
      </c>
      <c r="D7" s="479"/>
      <c r="E7" s="479"/>
      <c r="F7" s="479"/>
      <c r="G7" s="480"/>
      <c r="H7" s="480"/>
      <c r="I7" s="492">
        <f>Anmeldung!D15</f>
        <v>45479</v>
      </c>
      <c r="J7" s="493"/>
    </row>
    <row r="8" spans="1:10" s="41" customFormat="1" ht="42" customHeight="1" x14ac:dyDescent="0.3">
      <c r="A8" s="337" t="s">
        <v>90</v>
      </c>
      <c r="B8" s="338"/>
      <c r="C8" s="478" t="s">
        <v>91</v>
      </c>
      <c r="D8" s="478"/>
      <c r="E8" s="478"/>
      <c r="F8" s="478"/>
      <c r="G8" s="481" t="s">
        <v>92</v>
      </c>
      <c r="H8" s="481"/>
      <c r="I8" s="485">
        <f>I$7-365*1.5</f>
        <v>44931.5</v>
      </c>
      <c r="J8" s="486"/>
    </row>
    <row r="9" spans="1:10" s="41" customFormat="1" ht="16.95" customHeight="1" x14ac:dyDescent="0.3">
      <c r="A9" s="337"/>
      <c r="B9" s="338"/>
      <c r="C9" s="298" t="s">
        <v>93</v>
      </c>
      <c r="D9" s="298"/>
      <c r="E9" s="298"/>
      <c r="F9" s="298"/>
      <c r="G9" s="481"/>
      <c r="H9" s="481"/>
      <c r="I9" s="485"/>
      <c r="J9" s="486"/>
    </row>
    <row r="10" spans="1:10" s="41" customFormat="1" ht="42" customHeight="1" x14ac:dyDescent="0.3">
      <c r="A10" s="337" t="s">
        <v>85</v>
      </c>
      <c r="B10" s="338"/>
      <c r="C10" s="478" t="s">
        <v>94</v>
      </c>
      <c r="D10" s="478"/>
      <c r="E10" s="478"/>
      <c r="F10" s="478"/>
      <c r="G10" s="481" t="s">
        <v>95</v>
      </c>
      <c r="H10" s="481"/>
      <c r="I10" s="485">
        <f>I$7-365</f>
        <v>45114</v>
      </c>
      <c r="J10" s="486"/>
    </row>
    <row r="11" spans="1:10" s="41" customFormat="1" ht="30" customHeight="1" x14ac:dyDescent="0.3">
      <c r="A11" s="490" t="s">
        <v>96</v>
      </c>
      <c r="B11" s="491"/>
      <c r="C11" s="494" t="s">
        <v>97</v>
      </c>
      <c r="D11" s="495"/>
      <c r="E11" s="495"/>
      <c r="F11" s="495"/>
      <c r="G11" s="496" t="s">
        <v>98</v>
      </c>
      <c r="H11" s="496"/>
      <c r="I11" s="497">
        <f>I$7-30.5*9</f>
        <v>45204.5</v>
      </c>
      <c r="J11" s="498"/>
    </row>
    <row r="12" spans="1:10" s="41" customFormat="1" ht="154.94999999999999" customHeight="1" x14ac:dyDescent="0.3">
      <c r="A12" s="337" t="s">
        <v>99</v>
      </c>
      <c r="B12" s="338"/>
      <c r="C12" s="478" t="s">
        <v>100</v>
      </c>
      <c r="D12" s="298"/>
      <c r="E12" s="298"/>
      <c r="F12" s="298"/>
      <c r="G12" s="481" t="s">
        <v>98</v>
      </c>
      <c r="H12" s="481"/>
      <c r="I12" s="485">
        <f>I$7-30.5*9</f>
        <v>45204.5</v>
      </c>
      <c r="J12" s="486"/>
    </row>
    <row r="13" spans="1:10" s="41" customFormat="1" ht="30" customHeight="1" x14ac:dyDescent="0.3">
      <c r="A13" s="337" t="s">
        <v>96</v>
      </c>
      <c r="B13" s="338"/>
      <c r="C13" s="478" t="s">
        <v>101</v>
      </c>
      <c r="D13" s="298"/>
      <c r="E13" s="298"/>
      <c r="F13" s="298"/>
      <c r="G13" s="481" t="s">
        <v>98</v>
      </c>
      <c r="H13" s="481"/>
      <c r="I13" s="485">
        <f>I$7-30.5*9</f>
        <v>45204.5</v>
      </c>
      <c r="J13" s="486"/>
    </row>
    <row r="14" spans="1:10" s="41" customFormat="1" ht="67.2" customHeight="1" x14ac:dyDescent="0.3">
      <c r="A14" s="337" t="s">
        <v>96</v>
      </c>
      <c r="B14" s="338"/>
      <c r="C14" s="478" t="s">
        <v>102</v>
      </c>
      <c r="D14" s="298"/>
      <c r="E14" s="298"/>
      <c r="F14" s="298"/>
      <c r="G14" s="481" t="s">
        <v>103</v>
      </c>
      <c r="H14" s="481"/>
      <c r="I14" s="485">
        <f>I$7-30.5*8</f>
        <v>45235</v>
      </c>
      <c r="J14" s="486"/>
    </row>
    <row r="15" spans="1:10" s="41" customFormat="1" ht="16.95" customHeight="1" x14ac:dyDescent="0.3">
      <c r="A15" s="337"/>
      <c r="B15" s="338"/>
      <c r="C15" s="298" t="s">
        <v>104</v>
      </c>
      <c r="D15" s="298"/>
      <c r="E15" s="298"/>
      <c r="F15" s="298"/>
      <c r="G15" s="481"/>
      <c r="H15" s="481"/>
      <c r="I15" s="485"/>
      <c r="J15" s="486"/>
    </row>
    <row r="16" spans="1:10" s="41" customFormat="1" ht="42" customHeight="1" x14ac:dyDescent="0.3">
      <c r="A16" s="337" t="s">
        <v>105</v>
      </c>
      <c r="B16" s="338"/>
      <c r="C16" s="478" t="s">
        <v>106</v>
      </c>
      <c r="D16" s="298"/>
      <c r="E16" s="298"/>
      <c r="F16" s="298"/>
      <c r="G16" s="481" t="s">
        <v>107</v>
      </c>
      <c r="H16" s="481"/>
      <c r="I16" s="485">
        <f>I$7-30.5*6</f>
        <v>45296</v>
      </c>
      <c r="J16" s="486"/>
    </row>
    <row r="17" spans="1:10" s="41" customFormat="1" ht="16.95" customHeight="1" x14ac:dyDescent="0.3">
      <c r="A17" s="337"/>
      <c r="B17" s="338"/>
      <c r="C17" s="298" t="s">
        <v>108</v>
      </c>
      <c r="D17" s="298"/>
      <c r="E17" s="298"/>
      <c r="F17" s="298"/>
      <c r="G17" s="481" t="s">
        <v>109</v>
      </c>
      <c r="H17" s="481"/>
      <c r="I17" s="485">
        <f>I$7-30.5*5</f>
        <v>45326.5</v>
      </c>
      <c r="J17" s="486"/>
    </row>
    <row r="18" spans="1:10" s="41" customFormat="1" ht="16.95" customHeight="1" x14ac:dyDescent="0.3">
      <c r="A18" s="337"/>
      <c r="B18" s="338"/>
      <c r="C18" s="298" t="s">
        <v>110</v>
      </c>
      <c r="D18" s="298"/>
      <c r="E18" s="298"/>
      <c r="F18" s="298"/>
      <c r="G18" s="481"/>
      <c r="H18" s="481"/>
      <c r="I18" s="485"/>
      <c r="J18" s="486"/>
    </row>
    <row r="19" spans="1:10" s="41" customFormat="1" ht="91.95" customHeight="1" x14ac:dyDescent="0.3">
      <c r="A19" s="337" t="s">
        <v>96</v>
      </c>
      <c r="B19" s="338"/>
      <c r="C19" s="478" t="s">
        <v>111</v>
      </c>
      <c r="D19" s="298"/>
      <c r="E19" s="298"/>
      <c r="F19" s="298"/>
      <c r="G19" s="481" t="s">
        <v>112</v>
      </c>
      <c r="H19" s="481"/>
      <c r="I19" s="485">
        <f>I$7-30.5*3</f>
        <v>45387.5</v>
      </c>
      <c r="J19" s="486"/>
    </row>
    <row r="20" spans="1:10" s="41" customFormat="1" ht="16.95" customHeight="1" x14ac:dyDescent="0.3">
      <c r="A20" s="337" t="s">
        <v>113</v>
      </c>
      <c r="B20" s="338"/>
      <c r="C20" s="298" t="s">
        <v>114</v>
      </c>
      <c r="D20" s="298"/>
      <c r="E20" s="298"/>
      <c r="F20" s="298"/>
      <c r="G20" s="481" t="s">
        <v>115</v>
      </c>
      <c r="H20" s="481"/>
      <c r="I20" s="485">
        <f>I$7-30.5*2</f>
        <v>45418</v>
      </c>
      <c r="J20" s="486"/>
    </row>
    <row r="21" spans="1:10" s="41" customFormat="1" ht="16.95" customHeight="1" x14ac:dyDescent="0.3">
      <c r="A21" s="337" t="s">
        <v>0</v>
      </c>
      <c r="B21" s="338"/>
      <c r="C21" s="298" t="s">
        <v>116</v>
      </c>
      <c r="D21" s="298"/>
      <c r="E21" s="298"/>
      <c r="F21" s="298"/>
      <c r="G21" s="481" t="s">
        <v>117</v>
      </c>
      <c r="H21" s="481"/>
      <c r="I21" s="485">
        <f>I$7-30</f>
        <v>45449</v>
      </c>
      <c r="J21" s="486"/>
    </row>
    <row r="22" spans="1:10" s="41" customFormat="1" ht="16.95" customHeight="1" x14ac:dyDescent="0.3">
      <c r="A22" s="482" t="str">
        <f>Anmeldung!D7</f>
        <v>"Lagerart" - "Wer" ("wo")</v>
      </c>
      <c r="B22" s="483"/>
      <c r="C22" s="483"/>
      <c r="D22" s="483"/>
      <c r="E22" s="483"/>
      <c r="F22" s="483"/>
      <c r="G22" s="483"/>
      <c r="H22" s="483"/>
      <c r="I22" s="483"/>
      <c r="J22" s="484"/>
    </row>
    <row r="23" spans="1:10" s="41" customFormat="1" ht="54" customHeight="1" thickBot="1" x14ac:dyDescent="0.35">
      <c r="A23" s="333" t="s">
        <v>118</v>
      </c>
      <c r="B23" s="334"/>
      <c r="C23" s="489" t="s">
        <v>119</v>
      </c>
      <c r="D23" s="489"/>
      <c r="E23" s="489"/>
      <c r="F23" s="489"/>
      <c r="G23" s="499" t="s">
        <v>115</v>
      </c>
      <c r="H23" s="499"/>
      <c r="I23" s="487">
        <f>I$7+30.5*2</f>
        <v>45540</v>
      </c>
      <c r="J23" s="488"/>
    </row>
  </sheetData>
  <sheetProtection sheet="1" objects="1" scenarios="1" selectLockedCells="1"/>
  <mergeCells count="73">
    <mergeCell ref="I18:J18"/>
    <mergeCell ref="G12:H12"/>
    <mergeCell ref="I12:J12"/>
    <mergeCell ref="G23:H23"/>
    <mergeCell ref="C19:F19"/>
    <mergeCell ref="I16:J16"/>
    <mergeCell ref="C17:F17"/>
    <mergeCell ref="I14:J14"/>
    <mergeCell ref="C14:F14"/>
    <mergeCell ref="G14:H14"/>
    <mergeCell ref="C16:F16"/>
    <mergeCell ref="G16:H16"/>
    <mergeCell ref="I19:J19"/>
    <mergeCell ref="C15:F15"/>
    <mergeCell ref="I17:J17"/>
    <mergeCell ref="C18:F18"/>
    <mergeCell ref="C10:F10"/>
    <mergeCell ref="G10:H10"/>
    <mergeCell ref="I10:J10"/>
    <mergeCell ref="C13:F13"/>
    <mergeCell ref="G13:H13"/>
    <mergeCell ref="I13:J13"/>
    <mergeCell ref="C11:F11"/>
    <mergeCell ref="G11:H11"/>
    <mergeCell ref="I11:J11"/>
    <mergeCell ref="C12:F12"/>
    <mergeCell ref="I7:J7"/>
    <mergeCell ref="C9:F9"/>
    <mergeCell ref="G9:H9"/>
    <mergeCell ref="I9:J9"/>
    <mergeCell ref="I8:J8"/>
    <mergeCell ref="A15:B15"/>
    <mergeCell ref="C21:F21"/>
    <mergeCell ref="G21:H21"/>
    <mergeCell ref="A21:B21"/>
    <mergeCell ref="G17:H17"/>
    <mergeCell ref="G19:H19"/>
    <mergeCell ref="G18:H18"/>
    <mergeCell ref="A9:B9"/>
    <mergeCell ref="A10:B10"/>
    <mergeCell ref="A14:B14"/>
    <mergeCell ref="A12:B12"/>
    <mergeCell ref="A11:B11"/>
    <mergeCell ref="A23:B23"/>
    <mergeCell ref="A18:B18"/>
    <mergeCell ref="A19:B19"/>
    <mergeCell ref="A20:B20"/>
    <mergeCell ref="A13:B13"/>
    <mergeCell ref="A16:B16"/>
    <mergeCell ref="A17:B17"/>
    <mergeCell ref="A22:J22"/>
    <mergeCell ref="I21:J21"/>
    <mergeCell ref="C20:F20"/>
    <mergeCell ref="G20:H20"/>
    <mergeCell ref="I20:J20"/>
    <mergeCell ref="I23:J23"/>
    <mergeCell ref="G15:H15"/>
    <mergeCell ref="I15:J15"/>
    <mergeCell ref="C23:F23"/>
    <mergeCell ref="A7:B7"/>
    <mergeCell ref="A8:B8"/>
    <mergeCell ref="C8:F8"/>
    <mergeCell ref="A6:B6"/>
    <mergeCell ref="A1:B1"/>
    <mergeCell ref="C1:H1"/>
    <mergeCell ref="A2:B2"/>
    <mergeCell ref="A3:B3"/>
    <mergeCell ref="A4:B4"/>
    <mergeCell ref="A5:B5"/>
    <mergeCell ref="C2:H3"/>
    <mergeCell ref="C7:F7"/>
    <mergeCell ref="G7:H7"/>
    <mergeCell ref="G8:H8"/>
  </mergeCells>
  <pageMargins left="0.70866141732283472" right="0.39370078740157483" top="0.39370078740157483" bottom="0.39370078740157483" header="0.31496062992125984" footer="0.31496062992125984"/>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609A1-94A2-41F8-A48E-0917BA8A9480}">
  <dimension ref="A1:E6"/>
  <sheetViews>
    <sheetView topLeftCell="A5" workbookViewId="0">
      <selection activeCell="B11" sqref="B11"/>
    </sheetView>
  </sheetViews>
  <sheetFormatPr baseColWidth="10" defaultRowHeight="14.4" x14ac:dyDescent="0.3"/>
  <cols>
    <col min="1" max="1" width="15.77734375" customWidth="1"/>
    <col min="2" max="2" width="23.109375" customWidth="1"/>
    <col min="3" max="3" width="23.33203125" customWidth="1"/>
    <col min="4" max="4" width="14" customWidth="1"/>
    <col min="5" max="5" width="25.33203125" bestFit="1" customWidth="1"/>
  </cols>
  <sheetData>
    <row r="1" spans="1:5" x14ac:dyDescent="0.3">
      <c r="A1" s="222" t="s">
        <v>31</v>
      </c>
      <c r="B1" s="222" t="s">
        <v>236</v>
      </c>
      <c r="C1" s="222" t="s">
        <v>237</v>
      </c>
      <c r="D1" s="222" t="s">
        <v>39</v>
      </c>
      <c r="E1" s="222" t="s">
        <v>41</v>
      </c>
    </row>
    <row r="2" spans="1:5" ht="6" customHeight="1" x14ac:dyDescent="0.3"/>
    <row r="3" spans="1:5" x14ac:dyDescent="0.3">
      <c r="A3" t="s">
        <v>389</v>
      </c>
      <c r="B3" t="s">
        <v>387</v>
      </c>
      <c r="C3" t="s">
        <v>388</v>
      </c>
      <c r="D3" t="s">
        <v>328</v>
      </c>
      <c r="E3" s="221" t="s">
        <v>327</v>
      </c>
    </row>
    <row r="4" spans="1:5" x14ac:dyDescent="0.3">
      <c r="A4" t="s">
        <v>317</v>
      </c>
      <c r="B4" t="s">
        <v>319</v>
      </c>
      <c r="C4" t="s">
        <v>320</v>
      </c>
      <c r="D4" t="s">
        <v>321</v>
      </c>
      <c r="E4" s="221" t="s">
        <v>322</v>
      </c>
    </row>
    <row r="5" spans="1:5" x14ac:dyDescent="0.3">
      <c r="A5" t="s">
        <v>318</v>
      </c>
      <c r="B5" t="s">
        <v>323</v>
      </c>
      <c r="C5" t="s">
        <v>324</v>
      </c>
      <c r="D5" t="s">
        <v>325</v>
      </c>
      <c r="E5" s="221" t="s">
        <v>326</v>
      </c>
    </row>
    <row r="6" spans="1:5" x14ac:dyDescent="0.3">
      <c r="A6" t="s">
        <v>23</v>
      </c>
      <c r="B6" t="s">
        <v>37</v>
      </c>
      <c r="C6" t="s">
        <v>38</v>
      </c>
      <c r="D6" t="s">
        <v>40</v>
      </c>
      <c r="E6" s="221" t="s">
        <v>42</v>
      </c>
    </row>
  </sheetData>
  <hyperlinks>
    <hyperlink ref="E6" r:id="rId1" xr:uid="{0213E38B-472D-48E8-A4CD-1F7AE9BE192D}"/>
    <hyperlink ref="E4" r:id="rId2" xr:uid="{0BC39D72-1FC9-4654-9C03-79E2717AC7A5}"/>
    <hyperlink ref="E5" r:id="rId3" display="mailto:rolf.loosli@netplus.ch" xr:uid="{42B13B2E-C51D-47B5-A298-1D368854457C}"/>
    <hyperlink ref="E3" r:id="rId4" xr:uid="{F6E58667-444A-4B11-AA3E-B3D59F4D0717}"/>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EFC87-7FC3-4A29-AF93-AB5011EB7018}">
  <sheetPr>
    <tabColor theme="9" tint="0.59999389629810485"/>
  </sheetPr>
  <dimension ref="A1:T43"/>
  <sheetViews>
    <sheetView workbookViewId="0">
      <pane ySplit="5" topLeftCell="A6" activePane="bottomLeft" state="frozen"/>
      <selection pane="bottomLeft" activeCell="E12" sqref="E12"/>
    </sheetView>
  </sheetViews>
  <sheetFormatPr baseColWidth="10" defaultColWidth="11.5546875" defaultRowHeight="12.6" x14ac:dyDescent="0.2"/>
  <cols>
    <col min="1" max="2" width="6.33203125" style="24" customWidth="1"/>
    <col min="3" max="18" width="7.77734375" style="19" customWidth="1"/>
    <col min="19" max="19" width="5.77734375" style="19" customWidth="1"/>
    <col min="20" max="20" width="11.5546875" style="19"/>
    <col min="21" max="21" width="35.6640625" style="19" customWidth="1"/>
    <col min="22" max="16384" width="11.5546875" style="19"/>
  </cols>
  <sheetData>
    <row r="1" spans="1:20" ht="45" customHeight="1" x14ac:dyDescent="0.3">
      <c r="A1" s="251"/>
      <c r="B1" s="251"/>
      <c r="C1" s="251"/>
      <c r="D1" s="252" t="s">
        <v>329</v>
      </c>
      <c r="E1" s="252"/>
      <c r="F1" s="252"/>
      <c r="G1" s="252"/>
      <c r="H1" s="252"/>
      <c r="I1" s="252"/>
      <c r="J1" s="252"/>
      <c r="K1" s="252"/>
      <c r="L1" s="252"/>
      <c r="M1" s="252"/>
      <c r="N1" s="252"/>
      <c r="O1" s="252"/>
      <c r="P1" s="252"/>
    </row>
    <row r="2" spans="1:20" ht="10.199999999999999" customHeight="1" x14ac:dyDescent="0.2">
      <c r="A2" s="253" t="s">
        <v>1</v>
      </c>
      <c r="B2" s="253"/>
      <c r="C2" s="253"/>
      <c r="D2" s="262" t="str">
        <f>Anmeldung!D7</f>
        <v>"Lagerart" - "Wer" ("wo")</v>
      </c>
      <c r="E2" s="262"/>
      <c r="F2" s="262"/>
      <c r="G2" s="262"/>
      <c r="H2" s="262"/>
      <c r="I2" s="262"/>
      <c r="J2" s="262"/>
      <c r="K2" s="262"/>
      <c r="L2" s="262"/>
      <c r="M2" s="262"/>
      <c r="N2" s="262"/>
      <c r="O2" s="262"/>
      <c r="P2" s="262"/>
    </row>
    <row r="3" spans="1:20" ht="10.199999999999999" customHeight="1" x14ac:dyDescent="0.2">
      <c r="A3" s="254" t="s">
        <v>2</v>
      </c>
      <c r="B3" s="254"/>
      <c r="C3" s="254"/>
      <c r="D3" s="262"/>
      <c r="E3" s="262"/>
      <c r="F3" s="262"/>
      <c r="G3" s="262"/>
      <c r="H3" s="262"/>
      <c r="I3" s="262"/>
      <c r="J3" s="262"/>
      <c r="K3" s="262"/>
      <c r="L3" s="262"/>
      <c r="M3" s="262"/>
      <c r="N3" s="262"/>
      <c r="O3" s="262"/>
      <c r="P3" s="262"/>
    </row>
    <row r="4" spans="1:20" ht="6" customHeight="1" x14ac:dyDescent="0.2">
      <c r="A4" s="256"/>
      <c r="B4" s="256"/>
      <c r="C4" s="256"/>
      <c r="D4" s="23"/>
      <c r="E4" s="23"/>
      <c r="F4" s="23"/>
      <c r="G4" s="23"/>
      <c r="H4" s="23"/>
      <c r="I4" s="23"/>
      <c r="J4" s="23"/>
      <c r="K4" s="23"/>
      <c r="L4" s="23"/>
      <c r="M4" s="23"/>
      <c r="N4" s="23"/>
      <c r="O4" s="23"/>
      <c r="P4" s="23"/>
      <c r="Q4" s="23"/>
      <c r="R4" s="23"/>
    </row>
    <row r="5" spans="1:20" ht="6" customHeight="1" thickBot="1" x14ac:dyDescent="0.25">
      <c r="A5" s="259"/>
      <c r="B5" s="259"/>
      <c r="C5" s="259"/>
    </row>
    <row r="6" spans="1:20" s="223" customFormat="1" ht="12" customHeight="1" x14ac:dyDescent="0.25">
      <c r="A6" s="283" t="s">
        <v>330</v>
      </c>
      <c r="B6" s="284"/>
      <c r="C6" s="267">
        <f>Anmeldung!D15</f>
        <v>45479</v>
      </c>
      <c r="D6" s="268"/>
      <c r="E6" s="267">
        <f>IF(Anmeldung!$G15&gt;=2,Wochenplan!C6+1,"")</f>
        <v>45480</v>
      </c>
      <c r="F6" s="268"/>
      <c r="G6" s="267">
        <f>IF(Anmeldung!$G15&gt;=3,Wochenplan!E6+1,"")</f>
        <v>45481</v>
      </c>
      <c r="H6" s="268"/>
      <c r="I6" s="267">
        <f>IF(Anmeldung!$G15&gt;=4,Wochenplan!G6+1,"")</f>
        <v>45482</v>
      </c>
      <c r="J6" s="268"/>
      <c r="K6" s="267">
        <f>IF(Anmeldung!$G15&gt;=5,Wochenplan!I6+1,"")</f>
        <v>45483</v>
      </c>
      <c r="L6" s="268"/>
      <c r="M6" s="267">
        <f>IF(Anmeldung!$G15&gt;=6,Wochenplan!K6+1,"")</f>
        <v>45484</v>
      </c>
      <c r="N6" s="268"/>
      <c r="O6" s="267">
        <f>IF(Anmeldung!$G15&gt;=7,Wochenplan!M6+1,"")</f>
        <v>45485</v>
      </c>
      <c r="P6" s="268"/>
      <c r="Q6" s="267">
        <f>IF(Anmeldung!$G15&gt;=8,Wochenplan!O6+1,"")</f>
        <v>45486</v>
      </c>
      <c r="R6" s="268"/>
      <c r="T6" s="204" t="s">
        <v>155</v>
      </c>
    </row>
    <row r="7" spans="1:20" s="41" customFormat="1" ht="12" customHeight="1" x14ac:dyDescent="0.2">
      <c r="A7" s="285"/>
      <c r="B7" s="286"/>
      <c r="C7" s="269">
        <f>C6</f>
        <v>45479</v>
      </c>
      <c r="D7" s="270"/>
      <c r="E7" s="269">
        <f>E6</f>
        <v>45480</v>
      </c>
      <c r="F7" s="270"/>
      <c r="G7" s="269">
        <f>G6</f>
        <v>45481</v>
      </c>
      <c r="H7" s="270"/>
      <c r="I7" s="269">
        <f>I6</f>
        <v>45482</v>
      </c>
      <c r="J7" s="270"/>
      <c r="K7" s="269">
        <f>K6</f>
        <v>45483</v>
      </c>
      <c r="L7" s="270"/>
      <c r="M7" s="269">
        <f>M6</f>
        <v>45484</v>
      </c>
      <c r="N7" s="270"/>
      <c r="O7" s="269">
        <f>O6</f>
        <v>45485</v>
      </c>
      <c r="P7" s="270"/>
      <c r="Q7" s="269">
        <f>Q6</f>
        <v>45486</v>
      </c>
      <c r="R7" s="270"/>
      <c r="T7" s="205" t="s">
        <v>308</v>
      </c>
    </row>
    <row r="8" spans="1:20" s="223" customFormat="1" ht="12" customHeight="1" thickBot="1" x14ac:dyDescent="0.25">
      <c r="A8" s="287"/>
      <c r="B8" s="288"/>
      <c r="C8" s="265" t="s">
        <v>129</v>
      </c>
      <c r="D8" s="266"/>
      <c r="E8" s="265" t="s">
        <v>130</v>
      </c>
      <c r="F8" s="266"/>
      <c r="G8" s="265" t="s">
        <v>131</v>
      </c>
      <c r="H8" s="266"/>
      <c r="I8" s="265" t="s">
        <v>132</v>
      </c>
      <c r="J8" s="266"/>
      <c r="K8" s="265" t="s">
        <v>133</v>
      </c>
      <c r="L8" s="266"/>
      <c r="M8" s="265" t="s">
        <v>134</v>
      </c>
      <c r="N8" s="266"/>
      <c r="O8" s="265" t="s">
        <v>135</v>
      </c>
      <c r="P8" s="266"/>
      <c r="Q8" s="265" t="s">
        <v>136</v>
      </c>
      <c r="R8" s="266"/>
      <c r="T8" s="205" t="s">
        <v>309</v>
      </c>
    </row>
    <row r="9" spans="1:20" s="41" customFormat="1" ht="12" customHeight="1" x14ac:dyDescent="0.2">
      <c r="A9" s="226">
        <v>0.3125</v>
      </c>
      <c r="B9" s="227">
        <v>0.33333333333333331</v>
      </c>
      <c r="C9" s="237"/>
      <c r="D9" s="224"/>
      <c r="E9" s="237"/>
      <c r="F9" s="224"/>
      <c r="G9" s="237"/>
      <c r="H9" s="224"/>
      <c r="I9" s="237"/>
      <c r="J9" s="224"/>
      <c r="K9" s="237"/>
      <c r="L9" s="224"/>
      <c r="M9" s="237"/>
      <c r="N9" s="224"/>
      <c r="O9" s="237"/>
      <c r="P9" s="224"/>
      <c r="Q9" s="237"/>
      <c r="R9" s="224"/>
      <c r="T9" s="172"/>
    </row>
    <row r="10" spans="1:20" s="41" customFormat="1" ht="12" customHeight="1" x14ac:dyDescent="0.2">
      <c r="A10" s="228">
        <v>0.33333333333333331</v>
      </c>
      <c r="B10" s="229">
        <v>0.35416666666666669</v>
      </c>
      <c r="C10" s="238"/>
      <c r="D10" s="225"/>
      <c r="E10" s="289" t="s">
        <v>333</v>
      </c>
      <c r="F10" s="290"/>
      <c r="G10" s="289" t="s">
        <v>333</v>
      </c>
      <c r="H10" s="290"/>
      <c r="I10" s="289" t="s">
        <v>333</v>
      </c>
      <c r="J10" s="290"/>
      <c r="K10" s="289" t="s">
        <v>333</v>
      </c>
      <c r="L10" s="290"/>
      <c r="M10" s="289" t="s">
        <v>333</v>
      </c>
      <c r="N10" s="290"/>
      <c r="O10" s="289" t="s">
        <v>333</v>
      </c>
      <c r="P10" s="290"/>
      <c r="Q10" s="289" t="s">
        <v>333</v>
      </c>
      <c r="R10" s="290"/>
      <c r="T10" s="172"/>
    </row>
    <row r="11" spans="1:20" s="41" customFormat="1" ht="12" customHeight="1" x14ac:dyDescent="0.2">
      <c r="A11" s="228">
        <f>A10+0.021</f>
        <v>0.35433333333333333</v>
      </c>
      <c r="B11" s="229">
        <f>B10+0.021</f>
        <v>0.3751666666666667</v>
      </c>
      <c r="C11" s="238"/>
      <c r="D11" s="225"/>
      <c r="E11" s="291"/>
      <c r="F11" s="292"/>
      <c r="G11" s="291"/>
      <c r="H11" s="292"/>
      <c r="I11" s="291"/>
      <c r="J11" s="292"/>
      <c r="K11" s="291"/>
      <c r="L11" s="292"/>
      <c r="M11" s="291"/>
      <c r="N11" s="292"/>
      <c r="O11" s="291"/>
      <c r="P11" s="292"/>
      <c r="Q11" s="291"/>
      <c r="R11" s="292"/>
      <c r="T11" s="172"/>
    </row>
    <row r="12" spans="1:20" s="41" customFormat="1" ht="12" customHeight="1" x14ac:dyDescent="0.2">
      <c r="A12" s="228">
        <f t="shared" ref="A12:A14" si="0">A11+0.021</f>
        <v>0.37533333333333335</v>
      </c>
      <c r="B12" s="229">
        <f t="shared" ref="B12" si="1">B11+0.021</f>
        <v>0.39616666666666672</v>
      </c>
      <c r="C12" s="238"/>
      <c r="D12" s="225"/>
      <c r="E12" s="238"/>
      <c r="F12" s="225"/>
      <c r="G12" s="238"/>
      <c r="H12" s="225"/>
      <c r="I12" s="238"/>
      <c r="J12" s="225"/>
      <c r="K12" s="238"/>
      <c r="L12" s="225"/>
      <c r="M12" s="238"/>
      <c r="N12" s="225"/>
      <c r="O12" s="238"/>
      <c r="P12" s="225"/>
      <c r="Q12" s="238"/>
      <c r="R12" s="225"/>
      <c r="T12" s="172"/>
    </row>
    <row r="13" spans="1:20" s="41" customFormat="1" ht="12" customHeight="1" x14ac:dyDescent="0.2">
      <c r="A13" s="228">
        <f t="shared" si="0"/>
        <v>0.39633333333333337</v>
      </c>
      <c r="B13" s="229">
        <f t="shared" ref="B13" si="2">B12+0.021</f>
        <v>0.41716666666666674</v>
      </c>
      <c r="C13" s="238"/>
      <c r="D13" s="225"/>
      <c r="E13" s="238"/>
      <c r="F13" s="225"/>
      <c r="G13" s="238"/>
      <c r="H13" s="225"/>
      <c r="I13" s="238"/>
      <c r="J13" s="225"/>
      <c r="K13" s="238"/>
      <c r="L13" s="225"/>
      <c r="M13" s="238"/>
      <c r="N13" s="225"/>
      <c r="O13" s="238"/>
      <c r="P13" s="225"/>
      <c r="Q13" s="238"/>
      <c r="R13" s="225"/>
      <c r="T13" s="172"/>
    </row>
    <row r="14" spans="1:20" s="41" customFormat="1" ht="12" customHeight="1" x14ac:dyDescent="0.2">
      <c r="A14" s="228">
        <f t="shared" si="0"/>
        <v>0.41733333333333339</v>
      </c>
      <c r="B14" s="229">
        <f t="shared" ref="B14" si="3">B13+0.021</f>
        <v>0.43816666666666676</v>
      </c>
      <c r="C14" s="238"/>
      <c r="D14" s="225"/>
      <c r="E14" s="238"/>
      <c r="F14" s="225"/>
      <c r="G14" s="238"/>
      <c r="H14" s="225"/>
      <c r="I14" s="238"/>
      <c r="J14" s="225"/>
      <c r="K14" s="238"/>
      <c r="L14" s="225"/>
      <c r="M14" s="238"/>
      <c r="N14" s="225"/>
      <c r="O14" s="238"/>
      <c r="P14" s="225"/>
      <c r="Q14" s="238"/>
      <c r="R14" s="225"/>
      <c r="T14" s="172"/>
    </row>
    <row r="15" spans="1:20" s="41" customFormat="1" ht="12" customHeight="1" x14ac:dyDescent="0.2">
      <c r="A15" s="228">
        <f>A14+0.0205</f>
        <v>0.43783333333333341</v>
      </c>
      <c r="B15" s="229">
        <f>B14+0.0205</f>
        <v>0.45866666666666678</v>
      </c>
      <c r="C15" s="238"/>
      <c r="D15" s="225"/>
      <c r="E15" s="238"/>
      <c r="F15" s="225"/>
      <c r="G15" s="238"/>
      <c r="H15" s="225"/>
      <c r="I15" s="238"/>
      <c r="J15" s="225"/>
      <c r="K15" s="238"/>
      <c r="L15" s="225"/>
      <c r="M15" s="238"/>
      <c r="N15" s="225"/>
      <c r="O15" s="238"/>
      <c r="P15" s="225"/>
      <c r="Q15" s="238"/>
      <c r="R15" s="225"/>
      <c r="T15" s="172"/>
    </row>
    <row r="16" spans="1:20" s="41" customFormat="1" ht="12" customHeight="1" x14ac:dyDescent="0.2">
      <c r="A16" s="228">
        <f t="shared" ref="A16" si="4">A15+0.0205</f>
        <v>0.45833333333333343</v>
      </c>
      <c r="B16" s="229">
        <f t="shared" ref="B16" si="5">B15+0.0205</f>
        <v>0.4791666666666668</v>
      </c>
      <c r="C16" s="238"/>
      <c r="D16" s="225"/>
      <c r="E16" s="238"/>
      <c r="F16" s="225"/>
      <c r="G16" s="238"/>
      <c r="H16" s="225"/>
      <c r="I16" s="238"/>
      <c r="J16" s="225"/>
      <c r="K16" s="238"/>
      <c r="L16" s="225"/>
      <c r="M16" s="238"/>
      <c r="N16" s="225"/>
      <c r="O16" s="238"/>
      <c r="P16" s="225"/>
      <c r="Q16" s="238"/>
      <c r="R16" s="225"/>
      <c r="T16" s="172"/>
    </row>
    <row r="17" spans="1:20" s="41" customFormat="1" ht="12" customHeight="1" x14ac:dyDescent="0.15">
      <c r="A17" s="228">
        <f>A16+0.021</f>
        <v>0.47933333333333344</v>
      </c>
      <c r="B17" s="229">
        <f>B16+0.021</f>
        <v>0.50016666666666676</v>
      </c>
      <c r="C17" s="238"/>
      <c r="D17" s="225"/>
      <c r="E17" s="238"/>
      <c r="F17" s="225"/>
      <c r="G17" s="238"/>
      <c r="H17" s="225"/>
      <c r="I17" s="238"/>
      <c r="J17" s="225"/>
      <c r="K17" s="238"/>
      <c r="L17" s="225"/>
      <c r="M17" s="238"/>
      <c r="N17" s="225"/>
      <c r="O17" s="238"/>
      <c r="P17" s="225"/>
      <c r="Q17" s="238"/>
      <c r="R17" s="225"/>
      <c r="T17" s="182"/>
    </row>
    <row r="18" spans="1:20" s="41" customFormat="1" ht="12" customHeight="1" x14ac:dyDescent="0.2">
      <c r="A18" s="228">
        <f t="shared" ref="A18:A35" si="6">A17+0.021</f>
        <v>0.50033333333333341</v>
      </c>
      <c r="B18" s="229">
        <f t="shared" ref="B18" si="7">B17+0.021</f>
        <v>0.52116666666666678</v>
      </c>
      <c r="C18" s="289" t="s">
        <v>332</v>
      </c>
      <c r="D18" s="290"/>
      <c r="E18" s="289" t="s">
        <v>332</v>
      </c>
      <c r="F18" s="290"/>
      <c r="G18" s="289" t="s">
        <v>332</v>
      </c>
      <c r="H18" s="290"/>
      <c r="I18" s="289" t="s">
        <v>332</v>
      </c>
      <c r="J18" s="290"/>
      <c r="K18" s="289" t="s">
        <v>332</v>
      </c>
      <c r="L18" s="290"/>
      <c r="M18" s="289" t="s">
        <v>332</v>
      </c>
      <c r="N18" s="290"/>
      <c r="O18" s="289" t="s">
        <v>332</v>
      </c>
      <c r="P18" s="290"/>
      <c r="Q18" s="289" t="s">
        <v>332</v>
      </c>
      <c r="R18" s="290"/>
      <c r="T18" s="172"/>
    </row>
    <row r="19" spans="1:20" s="41" customFormat="1" ht="12" customHeight="1" x14ac:dyDescent="0.25">
      <c r="A19" s="228">
        <f t="shared" si="6"/>
        <v>0.52133333333333343</v>
      </c>
      <c r="B19" s="229">
        <f t="shared" ref="B19" si="8">B18+0.021</f>
        <v>0.5421666666666668</v>
      </c>
      <c r="C19" s="291"/>
      <c r="D19" s="292"/>
      <c r="E19" s="291"/>
      <c r="F19" s="292"/>
      <c r="G19" s="291"/>
      <c r="H19" s="292"/>
      <c r="I19" s="291"/>
      <c r="J19" s="292"/>
      <c r="K19" s="291"/>
      <c r="L19" s="292"/>
      <c r="M19" s="291"/>
      <c r="N19" s="292"/>
      <c r="O19" s="291"/>
      <c r="P19" s="292"/>
      <c r="Q19" s="291"/>
      <c r="R19" s="292"/>
      <c r="T19" s="170"/>
    </row>
    <row r="20" spans="1:20" s="41" customFormat="1" ht="12" customHeight="1" x14ac:dyDescent="0.3">
      <c r="A20" s="228">
        <f t="shared" si="6"/>
        <v>0.54233333333333344</v>
      </c>
      <c r="B20" s="229">
        <f t="shared" ref="B20" si="9">B19+0.021</f>
        <v>0.56316666666666682</v>
      </c>
      <c r="C20" s="238"/>
      <c r="D20" s="225"/>
      <c r="E20" s="238"/>
      <c r="F20" s="225"/>
      <c r="G20" s="238"/>
      <c r="H20" s="225"/>
      <c r="I20" s="238"/>
      <c r="J20" s="225"/>
      <c r="K20" s="238"/>
      <c r="L20" s="225"/>
      <c r="M20" s="238"/>
      <c r="N20" s="225"/>
      <c r="O20" s="238"/>
      <c r="P20" s="225"/>
      <c r="Q20" s="238"/>
      <c r="R20" s="225"/>
    </row>
    <row r="21" spans="1:20" s="41" customFormat="1" ht="12" customHeight="1" x14ac:dyDescent="0.3">
      <c r="A21" s="228">
        <f>A20+0.0205</f>
        <v>0.56283333333333341</v>
      </c>
      <c r="B21" s="229">
        <f>B20+0.0205</f>
        <v>0.58366666666666678</v>
      </c>
      <c r="C21" s="238"/>
      <c r="D21" s="225"/>
      <c r="E21" s="238"/>
      <c r="F21" s="225"/>
      <c r="G21" s="238"/>
      <c r="H21" s="225"/>
      <c r="I21" s="238"/>
      <c r="J21" s="225"/>
      <c r="K21" s="238"/>
      <c r="L21" s="225"/>
      <c r="M21" s="238"/>
      <c r="N21" s="225"/>
      <c r="O21" s="238"/>
      <c r="P21" s="225"/>
      <c r="Q21" s="238"/>
      <c r="R21" s="225"/>
    </row>
    <row r="22" spans="1:20" s="41" customFormat="1" ht="12" customHeight="1" x14ac:dyDescent="0.3">
      <c r="A22" s="228">
        <f t="shared" si="6"/>
        <v>0.58383333333333343</v>
      </c>
      <c r="B22" s="229">
        <f t="shared" ref="B22" si="10">B21+0.021</f>
        <v>0.6046666666666668</v>
      </c>
      <c r="C22" s="238"/>
      <c r="D22" s="225"/>
      <c r="E22" s="238"/>
      <c r="F22" s="225"/>
      <c r="G22" s="238"/>
      <c r="H22" s="225"/>
      <c r="I22" s="238"/>
      <c r="J22" s="225"/>
      <c r="K22" s="238"/>
      <c r="L22" s="225"/>
      <c r="M22" s="238"/>
      <c r="N22" s="225"/>
      <c r="O22" s="238"/>
      <c r="P22" s="225"/>
      <c r="Q22" s="238"/>
      <c r="R22" s="225"/>
    </row>
    <row r="23" spans="1:20" s="41" customFormat="1" ht="12" customHeight="1" x14ac:dyDescent="0.3">
      <c r="A23" s="228">
        <f t="shared" si="6"/>
        <v>0.60483333333333344</v>
      </c>
      <c r="B23" s="229">
        <f t="shared" ref="B23" si="11">B22+0.021</f>
        <v>0.62566666666666682</v>
      </c>
      <c r="C23" s="238"/>
      <c r="D23" s="225"/>
      <c r="E23" s="238"/>
      <c r="F23" s="225"/>
      <c r="G23" s="238"/>
      <c r="H23" s="225"/>
      <c r="I23" s="238"/>
      <c r="J23" s="225"/>
      <c r="K23" s="238"/>
      <c r="L23" s="225"/>
      <c r="M23" s="238"/>
      <c r="N23" s="225"/>
      <c r="O23" s="238"/>
      <c r="P23" s="225"/>
      <c r="Q23" s="238"/>
      <c r="R23" s="225"/>
    </row>
    <row r="24" spans="1:20" s="41" customFormat="1" ht="12" customHeight="1" x14ac:dyDescent="0.3">
      <c r="A24" s="228">
        <f>A23+0.0205</f>
        <v>0.62533333333333341</v>
      </c>
      <c r="B24" s="229">
        <f>B23+0.0205</f>
        <v>0.64616666666666678</v>
      </c>
      <c r="C24" s="238"/>
      <c r="D24" s="225"/>
      <c r="E24" s="238"/>
      <c r="F24" s="225"/>
      <c r="G24" s="238"/>
      <c r="H24" s="225"/>
      <c r="I24" s="238"/>
      <c r="J24" s="225"/>
      <c r="K24" s="238"/>
      <c r="L24" s="225"/>
      <c r="M24" s="238"/>
      <c r="N24" s="225"/>
      <c r="O24" s="238"/>
      <c r="P24" s="225"/>
      <c r="Q24" s="238"/>
      <c r="R24" s="225"/>
    </row>
    <row r="25" spans="1:20" s="41" customFormat="1" ht="12" customHeight="1" x14ac:dyDescent="0.3">
      <c r="A25" s="228">
        <f t="shared" si="6"/>
        <v>0.64633333333333343</v>
      </c>
      <c r="B25" s="229">
        <f t="shared" ref="B25" si="12">B24+0.021</f>
        <v>0.6671666666666668</v>
      </c>
      <c r="C25" s="238"/>
      <c r="D25" s="225"/>
      <c r="E25" s="238"/>
      <c r="F25" s="225"/>
      <c r="G25" s="238"/>
      <c r="H25" s="225"/>
      <c r="I25" s="238"/>
      <c r="J25" s="225"/>
      <c r="K25" s="238"/>
      <c r="L25" s="225"/>
      <c r="M25" s="238"/>
      <c r="N25" s="225"/>
      <c r="O25" s="238"/>
      <c r="P25" s="225"/>
      <c r="Q25" s="238"/>
      <c r="R25" s="225"/>
    </row>
    <row r="26" spans="1:20" s="41" customFormat="1" ht="12" customHeight="1" x14ac:dyDescent="0.3">
      <c r="A26" s="228">
        <f t="shared" si="6"/>
        <v>0.66733333333333344</v>
      </c>
      <c r="B26" s="229">
        <f t="shared" ref="B26" si="13">B25+0.021</f>
        <v>0.68816666666666682</v>
      </c>
      <c r="C26" s="238"/>
      <c r="D26" s="225"/>
      <c r="E26" s="238"/>
      <c r="F26" s="225"/>
      <c r="G26" s="238"/>
      <c r="H26" s="225"/>
      <c r="I26" s="238"/>
      <c r="J26" s="225"/>
      <c r="K26" s="238"/>
      <c r="L26" s="225"/>
      <c r="M26" s="238"/>
      <c r="N26" s="225"/>
      <c r="O26" s="238"/>
      <c r="P26" s="225"/>
      <c r="Q26" s="238"/>
      <c r="R26" s="225"/>
    </row>
    <row r="27" spans="1:20" s="41" customFormat="1" ht="12" customHeight="1" x14ac:dyDescent="0.3">
      <c r="A27" s="228">
        <f>A26+0.0205</f>
        <v>0.68783333333333341</v>
      </c>
      <c r="B27" s="229">
        <f>B26+0.0205</f>
        <v>0.70866666666666678</v>
      </c>
      <c r="C27" s="238"/>
      <c r="D27" s="225"/>
      <c r="E27" s="238"/>
      <c r="F27" s="225"/>
      <c r="G27" s="238"/>
      <c r="H27" s="225"/>
      <c r="I27" s="238"/>
      <c r="J27" s="225"/>
      <c r="K27" s="238"/>
      <c r="L27" s="225"/>
      <c r="M27" s="238"/>
      <c r="N27" s="225"/>
      <c r="O27" s="238"/>
      <c r="P27" s="225"/>
      <c r="Q27" s="238"/>
      <c r="R27" s="225"/>
    </row>
    <row r="28" spans="1:20" s="41" customFormat="1" ht="12" customHeight="1" x14ac:dyDescent="0.3">
      <c r="A28" s="228">
        <f t="shared" si="6"/>
        <v>0.70883333333333343</v>
      </c>
      <c r="B28" s="229">
        <f t="shared" ref="B28" si="14">B27+0.021</f>
        <v>0.7296666666666668</v>
      </c>
      <c r="C28" s="238"/>
      <c r="D28" s="225"/>
      <c r="E28" s="238"/>
      <c r="F28" s="225"/>
      <c r="G28" s="238"/>
      <c r="H28" s="225"/>
      <c r="I28" s="238"/>
      <c r="J28" s="225"/>
      <c r="K28" s="238"/>
      <c r="L28" s="225"/>
      <c r="M28" s="238"/>
      <c r="N28" s="225"/>
      <c r="O28" s="238"/>
      <c r="P28" s="225"/>
      <c r="Q28" s="238"/>
      <c r="R28" s="225"/>
    </row>
    <row r="29" spans="1:20" s="41" customFormat="1" ht="12" customHeight="1" x14ac:dyDescent="0.3">
      <c r="A29" s="228">
        <f t="shared" si="6"/>
        <v>0.72983333333333344</v>
      </c>
      <c r="B29" s="229">
        <f t="shared" ref="B29" si="15">B28+0.021</f>
        <v>0.75066666666666682</v>
      </c>
      <c r="C29" s="289" t="s">
        <v>334</v>
      </c>
      <c r="D29" s="290"/>
      <c r="E29" s="289" t="s">
        <v>334</v>
      </c>
      <c r="F29" s="290"/>
      <c r="G29" s="289" t="s">
        <v>334</v>
      </c>
      <c r="H29" s="290"/>
      <c r="I29" s="289" t="s">
        <v>334</v>
      </c>
      <c r="J29" s="290"/>
      <c r="K29" s="289" t="s">
        <v>334</v>
      </c>
      <c r="L29" s="290"/>
      <c r="M29" s="289" t="s">
        <v>334</v>
      </c>
      <c r="N29" s="290"/>
      <c r="O29" s="289" t="s">
        <v>334</v>
      </c>
      <c r="P29" s="290"/>
      <c r="Q29" s="238"/>
      <c r="R29" s="225"/>
    </row>
    <row r="30" spans="1:20" s="41" customFormat="1" ht="12" customHeight="1" x14ac:dyDescent="0.3">
      <c r="A30" s="228">
        <f>A29+0.0205</f>
        <v>0.75033333333333341</v>
      </c>
      <c r="B30" s="229">
        <f>B29+0.0205</f>
        <v>0.77116666666666678</v>
      </c>
      <c r="C30" s="291"/>
      <c r="D30" s="292"/>
      <c r="E30" s="291"/>
      <c r="F30" s="292"/>
      <c r="G30" s="291"/>
      <c r="H30" s="292"/>
      <c r="I30" s="291"/>
      <c r="J30" s="292"/>
      <c r="K30" s="291"/>
      <c r="L30" s="292"/>
      <c r="M30" s="291"/>
      <c r="N30" s="292"/>
      <c r="O30" s="291"/>
      <c r="P30" s="292"/>
      <c r="Q30" s="238"/>
      <c r="R30" s="225"/>
    </row>
    <row r="31" spans="1:20" s="41" customFormat="1" ht="12" customHeight="1" x14ac:dyDescent="0.3">
      <c r="A31" s="228">
        <f t="shared" si="6"/>
        <v>0.77133333333333343</v>
      </c>
      <c r="B31" s="229">
        <f t="shared" ref="B31" si="16">B30+0.021</f>
        <v>0.7921666666666668</v>
      </c>
      <c r="C31" s="238"/>
      <c r="D31" s="225"/>
      <c r="E31" s="238"/>
      <c r="F31" s="225"/>
      <c r="G31" s="238"/>
      <c r="H31" s="225"/>
      <c r="I31" s="238"/>
      <c r="J31" s="225"/>
      <c r="K31" s="238"/>
      <c r="L31" s="225"/>
      <c r="M31" s="238"/>
      <c r="N31" s="225"/>
      <c r="O31" s="238"/>
      <c r="P31" s="225"/>
      <c r="Q31" s="238"/>
      <c r="R31" s="225"/>
    </row>
    <row r="32" spans="1:20" s="41" customFormat="1" ht="12" customHeight="1" x14ac:dyDescent="0.3">
      <c r="A32" s="228">
        <f t="shared" si="6"/>
        <v>0.79233333333333344</v>
      </c>
      <c r="B32" s="229">
        <f t="shared" ref="B32" si="17">B31+0.021</f>
        <v>0.81316666666666682</v>
      </c>
      <c r="C32" s="238"/>
      <c r="D32" s="225"/>
      <c r="E32" s="238"/>
      <c r="F32" s="225"/>
      <c r="G32" s="238"/>
      <c r="H32" s="225"/>
      <c r="I32" s="238"/>
      <c r="J32" s="225"/>
      <c r="K32" s="238"/>
      <c r="L32" s="225"/>
      <c r="M32" s="238"/>
      <c r="N32" s="225"/>
      <c r="O32" s="238"/>
      <c r="P32" s="225"/>
      <c r="Q32" s="238"/>
      <c r="R32" s="225"/>
    </row>
    <row r="33" spans="1:18" s="41" customFormat="1" ht="12" customHeight="1" x14ac:dyDescent="0.3">
      <c r="A33" s="228">
        <f>A32+0.0205</f>
        <v>0.81283333333333341</v>
      </c>
      <c r="B33" s="229">
        <f>B32+0.0205</f>
        <v>0.83366666666666678</v>
      </c>
      <c r="C33" s="238"/>
      <c r="D33" s="225"/>
      <c r="E33" s="238"/>
      <c r="F33" s="225"/>
      <c r="G33" s="238"/>
      <c r="H33" s="225"/>
      <c r="I33" s="238"/>
      <c r="J33" s="225"/>
      <c r="K33" s="238"/>
      <c r="L33" s="225"/>
      <c r="M33" s="238"/>
      <c r="N33" s="225"/>
      <c r="O33" s="238"/>
      <c r="P33" s="225"/>
      <c r="Q33" s="238"/>
      <c r="R33" s="225"/>
    </row>
    <row r="34" spans="1:18" s="41" customFormat="1" ht="12" customHeight="1" x14ac:dyDescent="0.3">
      <c r="A34" s="228">
        <f t="shared" si="6"/>
        <v>0.83383333333333343</v>
      </c>
      <c r="B34" s="229">
        <f t="shared" ref="B34" si="18">B33+0.021</f>
        <v>0.8546666666666668</v>
      </c>
      <c r="C34" s="238"/>
      <c r="D34" s="225"/>
      <c r="E34" s="238"/>
      <c r="F34" s="225"/>
      <c r="G34" s="238"/>
      <c r="H34" s="225"/>
      <c r="I34" s="238"/>
      <c r="J34" s="225"/>
      <c r="K34" s="238"/>
      <c r="L34" s="225"/>
      <c r="M34" s="238"/>
      <c r="N34" s="225"/>
      <c r="O34" s="238"/>
      <c r="P34" s="225"/>
      <c r="Q34" s="238"/>
      <c r="R34" s="225"/>
    </row>
    <row r="35" spans="1:18" s="41" customFormat="1" ht="12" customHeight="1" x14ac:dyDescent="0.3">
      <c r="A35" s="228">
        <f t="shared" si="6"/>
        <v>0.85483333333333344</v>
      </c>
      <c r="B35" s="229">
        <f t="shared" ref="B35" si="19">B34+0.021</f>
        <v>0.87566666666666682</v>
      </c>
      <c r="C35" s="238"/>
      <c r="D35" s="225"/>
      <c r="E35" s="238"/>
      <c r="F35" s="225"/>
      <c r="G35" s="238"/>
      <c r="H35" s="225"/>
      <c r="I35" s="238"/>
      <c r="J35" s="225"/>
      <c r="K35" s="238"/>
      <c r="L35" s="225"/>
      <c r="M35" s="238"/>
      <c r="N35" s="225"/>
      <c r="O35" s="238"/>
      <c r="P35" s="225"/>
      <c r="Q35" s="238"/>
      <c r="R35" s="225"/>
    </row>
    <row r="36" spans="1:18" s="41" customFormat="1" ht="12" customHeight="1" x14ac:dyDescent="0.3">
      <c r="A36" s="228">
        <f>A35+0.0205</f>
        <v>0.87533333333333341</v>
      </c>
      <c r="B36" s="229">
        <f>B35+0.0205</f>
        <v>0.89616666666666678</v>
      </c>
      <c r="C36" s="238"/>
      <c r="D36" s="225"/>
      <c r="E36" s="238"/>
      <c r="F36" s="225"/>
      <c r="G36" s="238"/>
      <c r="H36" s="225"/>
      <c r="I36" s="238"/>
      <c r="J36" s="225"/>
      <c r="K36" s="238"/>
      <c r="L36" s="225"/>
      <c r="M36" s="238"/>
      <c r="N36" s="225"/>
      <c r="O36" s="238"/>
      <c r="P36" s="225"/>
      <c r="Q36" s="238"/>
      <c r="R36" s="225"/>
    </row>
    <row r="37" spans="1:18" s="41" customFormat="1" ht="12" customHeight="1" x14ac:dyDescent="0.3">
      <c r="A37" s="228">
        <f t="shared" ref="A37:A38" si="20">A36+0.021</f>
        <v>0.89633333333333343</v>
      </c>
      <c r="B37" s="229">
        <f t="shared" ref="B37" si="21">B36+0.021</f>
        <v>0.9171666666666668</v>
      </c>
      <c r="C37" s="238"/>
      <c r="D37" s="225"/>
      <c r="E37" s="238"/>
      <c r="F37" s="225"/>
      <c r="G37" s="238"/>
      <c r="H37" s="225"/>
      <c r="I37" s="238"/>
      <c r="J37" s="225"/>
      <c r="K37" s="238"/>
      <c r="L37" s="225"/>
      <c r="M37" s="238"/>
      <c r="N37" s="225"/>
      <c r="O37" s="238"/>
      <c r="P37" s="225"/>
      <c r="Q37" s="238"/>
      <c r="R37" s="225"/>
    </row>
    <row r="38" spans="1:18" s="41" customFormat="1" ht="12" customHeight="1" x14ac:dyDescent="0.3">
      <c r="A38" s="228">
        <f t="shared" si="20"/>
        <v>0.91733333333333344</v>
      </c>
      <c r="B38" s="229">
        <f t="shared" ref="B38" si="22">B37+0.021</f>
        <v>0.93816666666666682</v>
      </c>
      <c r="C38" s="238"/>
      <c r="D38" s="225"/>
      <c r="E38" s="238"/>
      <c r="F38" s="225"/>
      <c r="G38" s="238"/>
      <c r="H38" s="225"/>
      <c r="I38" s="238"/>
      <c r="J38" s="225"/>
      <c r="K38" s="238"/>
      <c r="L38" s="225"/>
      <c r="M38" s="238"/>
      <c r="N38" s="225"/>
      <c r="O38" s="238"/>
      <c r="P38" s="225"/>
      <c r="Q38" s="238"/>
      <c r="R38" s="225"/>
    </row>
    <row r="39" spans="1:18" s="41" customFormat="1" ht="12" customHeight="1" x14ac:dyDescent="0.3">
      <c r="A39" s="228">
        <f>A38+0.0205</f>
        <v>0.93783333333333341</v>
      </c>
      <c r="B39" s="229">
        <f>B38+0.0205</f>
        <v>0.95866666666666678</v>
      </c>
      <c r="C39" s="238"/>
      <c r="D39" s="225"/>
      <c r="E39" s="238"/>
      <c r="F39" s="225"/>
      <c r="G39" s="238"/>
      <c r="H39" s="225"/>
      <c r="I39" s="238"/>
      <c r="J39" s="225"/>
      <c r="K39" s="238"/>
      <c r="L39" s="225"/>
      <c r="M39" s="238"/>
      <c r="N39" s="225"/>
      <c r="O39" s="238"/>
      <c r="P39" s="225"/>
      <c r="Q39" s="238"/>
      <c r="R39" s="225"/>
    </row>
    <row r="40" spans="1:18" s="41" customFormat="1" ht="12" customHeight="1" thickBot="1" x14ac:dyDescent="0.35">
      <c r="A40" s="230">
        <f t="shared" ref="A40" si="23">A39+0.021</f>
        <v>0.95883333333333343</v>
      </c>
      <c r="B40" s="231">
        <f t="shared" ref="B40" si="24">B39+0.021</f>
        <v>0.9796666666666668</v>
      </c>
      <c r="C40" s="239"/>
      <c r="D40" s="232"/>
      <c r="E40" s="239"/>
      <c r="F40" s="232"/>
      <c r="G40" s="239"/>
      <c r="H40" s="232"/>
      <c r="I40" s="239"/>
      <c r="J40" s="232"/>
      <c r="K40" s="239"/>
      <c r="L40" s="232"/>
      <c r="M40" s="239"/>
      <c r="N40" s="232"/>
      <c r="O40" s="239"/>
      <c r="P40" s="232"/>
      <c r="Q40" s="239"/>
      <c r="R40" s="232"/>
    </row>
    <row r="41" spans="1:18" ht="13.05" customHeight="1" x14ac:dyDescent="0.2">
      <c r="A41" s="271" t="s">
        <v>331</v>
      </c>
      <c r="B41" s="272"/>
      <c r="C41" s="277"/>
      <c r="D41" s="278"/>
      <c r="E41" s="277"/>
      <c r="F41" s="278"/>
      <c r="G41" s="277"/>
      <c r="H41" s="278"/>
      <c r="I41" s="277"/>
      <c r="J41" s="278"/>
      <c r="K41" s="277"/>
      <c r="L41" s="278"/>
      <c r="M41" s="277"/>
      <c r="N41" s="278"/>
      <c r="O41" s="277"/>
      <c r="P41" s="278"/>
      <c r="Q41" s="277"/>
      <c r="R41" s="278"/>
    </row>
    <row r="42" spans="1:18" ht="13.05" customHeight="1" x14ac:dyDescent="0.2">
      <c r="A42" s="273"/>
      <c r="B42" s="274"/>
      <c r="C42" s="279"/>
      <c r="D42" s="280"/>
      <c r="E42" s="279"/>
      <c r="F42" s="280"/>
      <c r="G42" s="279"/>
      <c r="H42" s="280"/>
      <c r="I42" s="279"/>
      <c r="J42" s="280"/>
      <c r="K42" s="279"/>
      <c r="L42" s="280"/>
      <c r="M42" s="279"/>
      <c r="N42" s="280"/>
      <c r="O42" s="279"/>
      <c r="P42" s="280"/>
      <c r="Q42" s="279"/>
      <c r="R42" s="280"/>
    </row>
    <row r="43" spans="1:18" ht="13.05" customHeight="1" thickBot="1" x14ac:dyDescent="0.25">
      <c r="A43" s="275"/>
      <c r="B43" s="276"/>
      <c r="C43" s="281"/>
      <c r="D43" s="282"/>
      <c r="E43" s="281"/>
      <c r="F43" s="282"/>
      <c r="G43" s="281"/>
      <c r="H43" s="282"/>
      <c r="I43" s="281"/>
      <c r="J43" s="282"/>
      <c r="K43" s="281"/>
      <c r="L43" s="282"/>
      <c r="M43" s="281"/>
      <c r="N43" s="282"/>
      <c r="O43" s="281"/>
      <c r="P43" s="282"/>
      <c r="Q43" s="281"/>
      <c r="R43" s="282"/>
    </row>
  </sheetData>
  <sheetProtection sheet="1" objects="1" scenarios="1" selectLockedCells="1"/>
  <mergeCells count="63">
    <mergeCell ref="O10:P11"/>
    <mergeCell ref="Q10:R11"/>
    <mergeCell ref="C29:D30"/>
    <mergeCell ref="E29:F30"/>
    <mergeCell ref="G29:H30"/>
    <mergeCell ref="I29:J30"/>
    <mergeCell ref="K29:L30"/>
    <mergeCell ref="M29:N30"/>
    <mergeCell ref="O29:P30"/>
    <mergeCell ref="E10:F11"/>
    <mergeCell ref="G10:H11"/>
    <mergeCell ref="I10:J11"/>
    <mergeCell ref="K10:L11"/>
    <mergeCell ref="M10:N11"/>
    <mergeCell ref="K41:L43"/>
    <mergeCell ref="M41:N43"/>
    <mergeCell ref="O41:P43"/>
    <mergeCell ref="Q41:R43"/>
    <mergeCell ref="C18:D19"/>
    <mergeCell ref="E18:F19"/>
    <mergeCell ref="G18:H19"/>
    <mergeCell ref="I18:J19"/>
    <mergeCell ref="K18:L19"/>
    <mergeCell ref="M18:N19"/>
    <mergeCell ref="O18:P19"/>
    <mergeCell ref="Q18:R19"/>
    <mergeCell ref="C41:D43"/>
    <mergeCell ref="A41:B43"/>
    <mergeCell ref="E41:F43"/>
    <mergeCell ref="G41:H43"/>
    <mergeCell ref="I41:J43"/>
    <mergeCell ref="A5:C5"/>
    <mergeCell ref="C6:D6"/>
    <mergeCell ref="C7:D7"/>
    <mergeCell ref="A6:B8"/>
    <mergeCell ref="E6:F6"/>
    <mergeCell ref="E7:F7"/>
    <mergeCell ref="C8:D8"/>
    <mergeCell ref="E8:F8"/>
    <mergeCell ref="G6:H6"/>
    <mergeCell ref="G7:H7"/>
    <mergeCell ref="I6:J6"/>
    <mergeCell ref="I7:J7"/>
    <mergeCell ref="A1:C1"/>
    <mergeCell ref="A2:C2"/>
    <mergeCell ref="A3:C3"/>
    <mergeCell ref="A4:C4"/>
    <mergeCell ref="D1:P1"/>
    <mergeCell ref="D2:P3"/>
    <mergeCell ref="K6:L6"/>
    <mergeCell ref="K7:L7"/>
    <mergeCell ref="Q8:R8"/>
    <mergeCell ref="M6:N6"/>
    <mergeCell ref="M7:N7"/>
    <mergeCell ref="O6:P6"/>
    <mergeCell ref="O7:P7"/>
    <mergeCell ref="Q6:R6"/>
    <mergeCell ref="Q7:R7"/>
    <mergeCell ref="G8:H8"/>
    <mergeCell ref="I8:J8"/>
    <mergeCell ref="K8:L8"/>
    <mergeCell ref="M8:N8"/>
    <mergeCell ref="O8:P8"/>
  </mergeCells>
  <pageMargins left="0.39370078740157483" right="0.39370078740157483" top="0.39370078740157483" bottom="0.39370078740157483" header="0.31496062992125984" footer="0.31496062992125984"/>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783B2-0D57-4FE6-832A-E1A798F3E3CF}">
  <sheetPr>
    <tabColor theme="9" tint="0.59999389629810485"/>
  </sheetPr>
  <dimension ref="A1:K54"/>
  <sheetViews>
    <sheetView workbookViewId="0">
      <selection activeCell="B54" sqref="B54:K54"/>
    </sheetView>
  </sheetViews>
  <sheetFormatPr baseColWidth="10" defaultColWidth="11.5546875" defaultRowHeight="12.6" x14ac:dyDescent="0.2"/>
  <cols>
    <col min="1" max="1" width="19.77734375" style="24" customWidth="1"/>
    <col min="2" max="9" width="6.77734375" style="19" customWidth="1"/>
    <col min="10" max="11" width="6.6640625" style="19" customWidth="1"/>
    <col min="12" max="12" width="30.33203125" style="19" customWidth="1"/>
    <col min="13" max="13" width="11.5546875" style="19"/>
    <col min="14" max="14" width="35.6640625" style="19" customWidth="1"/>
    <col min="15" max="16384" width="11.5546875" style="19"/>
  </cols>
  <sheetData>
    <row r="1" spans="1:11" ht="45" customHeight="1" x14ac:dyDescent="0.3">
      <c r="A1" s="53"/>
      <c r="B1" s="252" t="s">
        <v>337</v>
      </c>
      <c r="C1" s="252"/>
      <c r="D1" s="252"/>
      <c r="E1" s="252"/>
      <c r="F1" s="252"/>
      <c r="G1" s="252"/>
      <c r="H1" s="252"/>
      <c r="I1" s="252"/>
    </row>
    <row r="2" spans="1:11" ht="10.199999999999999" customHeight="1" x14ac:dyDescent="0.2">
      <c r="A2" s="20" t="s">
        <v>1</v>
      </c>
      <c r="B2" s="262" t="str">
        <f>Anmeldung!D7</f>
        <v>"Lagerart" - "Wer" ("wo")</v>
      </c>
      <c r="C2" s="262"/>
      <c r="D2" s="262"/>
      <c r="E2" s="262"/>
      <c r="F2" s="262"/>
      <c r="G2" s="262"/>
      <c r="H2" s="262"/>
    </row>
    <row r="3" spans="1:11" ht="10.199999999999999" customHeight="1" x14ac:dyDescent="0.2">
      <c r="A3" s="21" t="s">
        <v>2</v>
      </c>
      <c r="B3" s="262"/>
      <c r="C3" s="262"/>
      <c r="D3" s="262"/>
      <c r="E3" s="262"/>
      <c r="F3" s="262"/>
      <c r="G3" s="262"/>
      <c r="H3" s="262"/>
    </row>
    <row r="4" spans="1:11" ht="6" customHeight="1" x14ac:dyDescent="0.2">
      <c r="A4" s="22"/>
      <c r="B4" s="23"/>
      <c r="C4" s="23"/>
      <c r="D4" s="23"/>
      <c r="E4" s="23"/>
      <c r="F4" s="23"/>
      <c r="G4" s="23"/>
      <c r="H4" s="23"/>
      <c r="I4" s="23"/>
      <c r="J4" s="23"/>
      <c r="K4" s="23"/>
    </row>
    <row r="5" spans="1:11" ht="6" customHeight="1" x14ac:dyDescent="0.2">
      <c r="A5" s="233"/>
    </row>
    <row r="6" spans="1:11" s="234" customFormat="1" ht="30" customHeight="1" x14ac:dyDescent="0.3">
      <c r="A6" s="324" t="s">
        <v>340</v>
      </c>
      <c r="B6" s="324"/>
      <c r="C6" s="324"/>
      <c r="D6" s="324"/>
      <c r="E6" s="324"/>
      <c r="F6" s="324"/>
      <c r="G6" s="324"/>
      <c r="H6" s="324"/>
      <c r="I6" s="324"/>
      <c r="J6" s="324"/>
      <c r="K6" s="324"/>
    </row>
    <row r="7" spans="1:11" x14ac:dyDescent="0.2">
      <c r="A7" s="24" t="s">
        <v>338</v>
      </c>
      <c r="B7" s="257"/>
      <c r="C7" s="257"/>
      <c r="D7" s="257"/>
      <c r="E7" s="257"/>
      <c r="F7" s="257"/>
      <c r="G7" s="257"/>
      <c r="H7" s="257"/>
      <c r="I7" s="257"/>
      <c r="J7" s="257"/>
      <c r="K7" s="257"/>
    </row>
    <row r="8" spans="1:11" x14ac:dyDescent="0.2">
      <c r="A8" s="24" t="s">
        <v>339</v>
      </c>
      <c r="B8" s="257"/>
      <c r="C8" s="257"/>
      <c r="D8" s="257"/>
      <c r="E8" s="257"/>
      <c r="F8" s="257"/>
      <c r="G8" s="257"/>
      <c r="H8" s="257"/>
      <c r="I8" s="257"/>
      <c r="J8" s="257"/>
      <c r="K8" s="257"/>
    </row>
    <row r="9" spans="1:11" ht="6" customHeight="1" thickBot="1" x14ac:dyDescent="0.25">
      <c r="B9" s="24"/>
    </row>
    <row r="10" spans="1:11" s="41" customFormat="1" ht="15.6" x14ac:dyDescent="0.3">
      <c r="A10" s="325" t="s">
        <v>341</v>
      </c>
      <c r="B10" s="326"/>
      <c r="C10" s="326"/>
      <c r="D10" s="326"/>
      <c r="E10" s="326"/>
      <c r="F10" s="326"/>
      <c r="G10" s="326"/>
      <c r="H10" s="326"/>
      <c r="I10" s="326"/>
      <c r="J10" s="326"/>
      <c r="K10" s="326"/>
    </row>
    <row r="11" spans="1:11" s="41" customFormat="1" ht="15" customHeight="1" x14ac:dyDescent="0.3">
      <c r="A11" s="243" t="s">
        <v>342</v>
      </c>
      <c r="B11" s="309"/>
      <c r="C11" s="309"/>
      <c r="D11" s="309"/>
      <c r="E11" s="309" t="s">
        <v>346</v>
      </c>
      <c r="F11" s="309"/>
      <c r="G11" s="309"/>
      <c r="H11" s="309"/>
      <c r="I11" s="309"/>
      <c r="J11" s="309"/>
      <c r="K11" s="310"/>
    </row>
    <row r="12" spans="1:11" s="41" customFormat="1" ht="15" customHeight="1" x14ac:dyDescent="0.3">
      <c r="A12" s="247" t="s">
        <v>343</v>
      </c>
      <c r="B12" s="298"/>
      <c r="C12" s="298"/>
      <c r="D12" s="298"/>
      <c r="E12" s="298" t="s">
        <v>349</v>
      </c>
      <c r="F12" s="298"/>
      <c r="G12" s="298"/>
      <c r="H12" s="298"/>
      <c r="I12" s="298"/>
      <c r="J12" s="298"/>
      <c r="K12" s="299"/>
    </row>
    <row r="13" spans="1:11" s="41" customFormat="1" ht="15" customHeight="1" x14ac:dyDescent="0.3">
      <c r="A13" s="247" t="s">
        <v>366</v>
      </c>
      <c r="B13" s="298"/>
      <c r="C13" s="298"/>
      <c r="D13" s="298"/>
      <c r="E13" s="236" t="s">
        <v>367</v>
      </c>
      <c r="F13" s="236"/>
      <c r="G13" s="236"/>
      <c r="H13" s="236"/>
      <c r="I13" s="236"/>
      <c r="J13" s="235" t="s">
        <v>362</v>
      </c>
      <c r="K13" s="248" t="s">
        <v>363</v>
      </c>
    </row>
    <row r="14" spans="1:11" s="41" customFormat="1" ht="15" customHeight="1" x14ac:dyDescent="0.3">
      <c r="A14" s="247" t="s">
        <v>344</v>
      </c>
      <c r="B14" s="298"/>
      <c r="C14" s="298"/>
      <c r="D14" s="298"/>
      <c r="E14" s="298"/>
      <c r="F14" s="298"/>
      <c r="G14" s="298"/>
      <c r="H14" s="298"/>
      <c r="I14" s="298"/>
      <c r="J14" s="298"/>
      <c r="K14" s="299"/>
    </row>
    <row r="15" spans="1:11" s="41" customFormat="1" ht="15" customHeight="1" x14ac:dyDescent="0.3">
      <c r="A15" s="245" t="s">
        <v>351</v>
      </c>
      <c r="B15" s="314"/>
      <c r="C15" s="314"/>
      <c r="D15" s="314"/>
      <c r="E15" s="314" t="s">
        <v>350</v>
      </c>
      <c r="F15" s="314"/>
      <c r="G15" s="314"/>
      <c r="H15" s="314"/>
      <c r="I15" s="314"/>
      <c r="J15" s="314"/>
      <c r="K15" s="315"/>
    </row>
    <row r="16" spans="1:11" s="41" customFormat="1" ht="15.6" x14ac:dyDescent="0.3">
      <c r="A16" s="305" t="s">
        <v>345</v>
      </c>
      <c r="B16" s="306"/>
      <c r="C16" s="306"/>
      <c r="D16" s="306"/>
      <c r="E16" s="306"/>
      <c r="F16" s="306"/>
      <c r="G16" s="306"/>
      <c r="H16" s="306"/>
      <c r="I16" s="306"/>
      <c r="J16" s="306"/>
      <c r="K16" s="307"/>
    </row>
    <row r="17" spans="1:11" s="41" customFormat="1" ht="15" customHeight="1" x14ac:dyDescent="0.3">
      <c r="A17" s="243" t="s">
        <v>348</v>
      </c>
      <c r="B17" s="309"/>
      <c r="C17" s="309"/>
      <c r="D17" s="309"/>
      <c r="E17" s="309" t="s">
        <v>353</v>
      </c>
      <c r="F17" s="309"/>
      <c r="G17" s="309"/>
      <c r="H17" s="309"/>
      <c r="I17" s="309"/>
      <c r="J17" s="309"/>
      <c r="K17" s="310"/>
    </row>
    <row r="18" spans="1:11" s="41" customFormat="1" ht="15" customHeight="1" x14ac:dyDescent="0.3">
      <c r="A18" s="247" t="s">
        <v>346</v>
      </c>
      <c r="B18" s="298"/>
      <c r="C18" s="298"/>
      <c r="D18" s="298"/>
      <c r="E18" s="298" t="s">
        <v>346</v>
      </c>
      <c r="F18" s="298"/>
      <c r="G18" s="298"/>
      <c r="H18" s="298"/>
      <c r="I18" s="298"/>
      <c r="J18" s="298"/>
      <c r="K18" s="299"/>
    </row>
    <row r="19" spans="1:11" s="41" customFormat="1" ht="15" customHeight="1" x14ac:dyDescent="0.3">
      <c r="A19" s="247" t="s">
        <v>344</v>
      </c>
      <c r="B19" s="298"/>
      <c r="C19" s="298"/>
      <c r="D19" s="298"/>
      <c r="E19" s="298"/>
      <c r="F19" s="298"/>
      <c r="G19" s="298"/>
      <c r="H19" s="298"/>
      <c r="I19" s="298"/>
      <c r="J19" s="298"/>
      <c r="K19" s="299"/>
    </row>
    <row r="20" spans="1:11" s="41" customFormat="1" ht="15" customHeight="1" x14ac:dyDescent="0.3">
      <c r="A20" s="245" t="s">
        <v>347</v>
      </c>
      <c r="B20" s="314"/>
      <c r="C20" s="314"/>
      <c r="D20" s="314"/>
      <c r="E20" s="314" t="s">
        <v>347</v>
      </c>
      <c r="F20" s="314"/>
      <c r="G20" s="314"/>
      <c r="H20" s="314"/>
      <c r="I20" s="314"/>
      <c r="J20" s="314"/>
      <c r="K20" s="315"/>
    </row>
    <row r="21" spans="1:11" s="41" customFormat="1" ht="15.6" x14ac:dyDescent="0.3">
      <c r="A21" s="305" t="s">
        <v>352</v>
      </c>
      <c r="B21" s="306"/>
      <c r="C21" s="306"/>
      <c r="D21" s="306"/>
      <c r="E21" s="306"/>
      <c r="F21" s="306"/>
      <c r="G21" s="306"/>
      <c r="H21" s="306"/>
      <c r="I21" s="306"/>
      <c r="J21" s="306"/>
      <c r="K21" s="307"/>
    </row>
    <row r="22" spans="1:11" s="41" customFormat="1" ht="15" customHeight="1" x14ac:dyDescent="0.3">
      <c r="A22" s="243" t="s">
        <v>342</v>
      </c>
      <c r="B22" s="309"/>
      <c r="C22" s="309"/>
      <c r="D22" s="309"/>
      <c r="E22" s="309" t="s">
        <v>346</v>
      </c>
      <c r="F22" s="309"/>
      <c r="G22" s="309"/>
      <c r="H22" s="309"/>
      <c r="I22" s="309"/>
      <c r="J22" s="309"/>
      <c r="K22" s="310"/>
    </row>
    <row r="23" spans="1:11" s="41" customFormat="1" ht="15" customHeight="1" x14ac:dyDescent="0.3">
      <c r="A23" s="247" t="s">
        <v>5</v>
      </c>
      <c r="B23" s="298"/>
      <c r="C23" s="298"/>
      <c r="D23" s="298"/>
      <c r="E23" s="298" t="s">
        <v>249</v>
      </c>
      <c r="F23" s="298"/>
      <c r="G23" s="298"/>
      <c r="H23" s="298"/>
      <c r="I23" s="298"/>
      <c r="J23" s="298"/>
      <c r="K23" s="299"/>
    </row>
    <row r="24" spans="1:11" s="41" customFormat="1" ht="15" customHeight="1" x14ac:dyDescent="0.3">
      <c r="A24" s="245" t="s">
        <v>354</v>
      </c>
      <c r="B24" s="314"/>
      <c r="C24" s="314"/>
      <c r="D24" s="314"/>
      <c r="E24" s="314"/>
      <c r="F24" s="314"/>
      <c r="G24" s="314"/>
      <c r="H24" s="314"/>
      <c r="I24" s="314"/>
      <c r="J24" s="314"/>
      <c r="K24" s="315"/>
    </row>
    <row r="25" spans="1:11" s="41" customFormat="1" ht="15.6" x14ac:dyDescent="0.3">
      <c r="A25" s="305" t="s">
        <v>359</v>
      </c>
      <c r="B25" s="306"/>
      <c r="C25" s="306"/>
      <c r="D25" s="306"/>
      <c r="E25" s="306"/>
      <c r="F25" s="306"/>
      <c r="G25" s="306"/>
      <c r="H25" s="306"/>
      <c r="I25" s="306"/>
      <c r="J25" s="306"/>
      <c r="K25" s="307"/>
    </row>
    <row r="26" spans="1:11" s="41" customFormat="1" ht="15" customHeight="1" x14ac:dyDescent="0.3">
      <c r="A26" s="243" t="s">
        <v>355</v>
      </c>
      <c r="B26" s="309" t="s">
        <v>356</v>
      </c>
      <c r="C26" s="309"/>
      <c r="D26" s="309"/>
      <c r="E26" s="309"/>
      <c r="F26" s="309"/>
      <c r="G26" s="309" t="s">
        <v>350</v>
      </c>
      <c r="H26" s="309"/>
      <c r="I26" s="309"/>
      <c r="J26" s="309"/>
      <c r="K26" s="310"/>
    </row>
    <row r="27" spans="1:11" s="41" customFormat="1" ht="15" customHeight="1" x14ac:dyDescent="0.3">
      <c r="A27" s="247" t="s">
        <v>357</v>
      </c>
      <c r="B27" s="298" t="s">
        <v>356</v>
      </c>
      <c r="C27" s="298"/>
      <c r="D27" s="298"/>
      <c r="E27" s="298"/>
      <c r="F27" s="298"/>
      <c r="G27" s="298" t="s">
        <v>350</v>
      </c>
      <c r="H27" s="298"/>
      <c r="I27" s="298"/>
      <c r="J27" s="298"/>
      <c r="K27" s="299"/>
    </row>
    <row r="28" spans="1:11" s="41" customFormat="1" ht="15" customHeight="1" x14ac:dyDescent="0.3">
      <c r="A28" s="245" t="s">
        <v>358</v>
      </c>
      <c r="B28" s="314" t="s">
        <v>356</v>
      </c>
      <c r="C28" s="314"/>
      <c r="D28" s="314"/>
      <c r="E28" s="314"/>
      <c r="F28" s="314"/>
      <c r="G28" s="314" t="s">
        <v>350</v>
      </c>
      <c r="H28" s="314"/>
      <c r="I28" s="314"/>
      <c r="J28" s="314"/>
      <c r="K28" s="315"/>
    </row>
    <row r="29" spans="1:11" s="41" customFormat="1" ht="15.6" x14ac:dyDescent="0.3">
      <c r="A29" s="305" t="s">
        <v>360</v>
      </c>
      <c r="B29" s="306"/>
      <c r="C29" s="306"/>
      <c r="D29" s="306"/>
      <c r="E29" s="306"/>
      <c r="F29" s="306"/>
      <c r="G29" s="306"/>
      <c r="H29" s="306"/>
      <c r="I29" s="306"/>
      <c r="J29" s="306"/>
      <c r="K29" s="307"/>
    </row>
    <row r="30" spans="1:11" s="41" customFormat="1" ht="15" customHeight="1" x14ac:dyDescent="0.3">
      <c r="A30" s="308" t="s">
        <v>361</v>
      </c>
      <c r="B30" s="309"/>
      <c r="C30" s="309"/>
      <c r="D30" s="309"/>
      <c r="E30" s="309"/>
      <c r="F30" s="309"/>
      <c r="G30" s="309"/>
      <c r="H30" s="309"/>
      <c r="I30" s="309"/>
      <c r="J30" s="241" t="s">
        <v>362</v>
      </c>
      <c r="K30" s="244" t="s">
        <v>363</v>
      </c>
    </row>
    <row r="31" spans="1:11" s="41" customFormat="1" ht="15" customHeight="1" x14ac:dyDescent="0.3">
      <c r="A31" s="316"/>
      <c r="B31" s="298"/>
      <c r="C31" s="298"/>
      <c r="D31" s="298"/>
      <c r="E31" s="298"/>
      <c r="F31" s="298"/>
      <c r="G31" s="298"/>
      <c r="H31" s="298"/>
      <c r="I31" s="298"/>
      <c r="J31" s="235" t="s">
        <v>362</v>
      </c>
      <c r="K31" s="248" t="s">
        <v>363</v>
      </c>
    </row>
    <row r="32" spans="1:11" s="41" customFormat="1" ht="15" customHeight="1" x14ac:dyDescent="0.3">
      <c r="A32" s="316"/>
      <c r="B32" s="298"/>
      <c r="C32" s="298"/>
      <c r="D32" s="298"/>
      <c r="E32" s="298"/>
      <c r="F32" s="298"/>
      <c r="G32" s="298"/>
      <c r="H32" s="298"/>
      <c r="I32" s="298"/>
      <c r="J32" s="235" t="s">
        <v>362</v>
      </c>
      <c r="K32" s="248" t="s">
        <v>363</v>
      </c>
    </row>
    <row r="33" spans="1:11" s="41" customFormat="1" ht="15" customHeight="1" x14ac:dyDescent="0.3">
      <c r="A33" s="317"/>
      <c r="B33" s="314"/>
      <c r="C33" s="314"/>
      <c r="D33" s="314"/>
      <c r="E33" s="314"/>
      <c r="F33" s="314"/>
      <c r="G33" s="314"/>
      <c r="H33" s="314"/>
      <c r="I33" s="314"/>
      <c r="J33" s="242" t="s">
        <v>362</v>
      </c>
      <c r="K33" s="246" t="s">
        <v>363</v>
      </c>
    </row>
    <row r="34" spans="1:11" s="41" customFormat="1" ht="15" customHeight="1" x14ac:dyDescent="0.3">
      <c r="A34" s="293" t="s">
        <v>372</v>
      </c>
      <c r="B34" s="309" t="s">
        <v>364</v>
      </c>
      <c r="C34" s="309"/>
      <c r="D34" s="309"/>
      <c r="E34" s="309"/>
      <c r="F34" s="309"/>
      <c r="G34" s="309"/>
      <c r="H34" s="309"/>
      <c r="I34" s="309"/>
      <c r="J34" s="241" t="s">
        <v>362</v>
      </c>
      <c r="K34" s="244" t="s">
        <v>363</v>
      </c>
    </row>
    <row r="35" spans="1:11" s="41" customFormat="1" ht="15" customHeight="1" x14ac:dyDescent="0.3">
      <c r="A35" s="321"/>
      <c r="B35" s="298" t="s">
        <v>365</v>
      </c>
      <c r="C35" s="298"/>
      <c r="D35" s="298"/>
      <c r="E35" s="298"/>
      <c r="F35" s="298"/>
      <c r="G35" s="298"/>
      <c r="H35" s="298"/>
      <c r="I35" s="298"/>
      <c r="J35" s="235" t="s">
        <v>362</v>
      </c>
      <c r="K35" s="248" t="s">
        <v>363</v>
      </c>
    </row>
    <row r="36" spans="1:11" s="41" customFormat="1" ht="25.05" customHeight="1" x14ac:dyDescent="0.3">
      <c r="A36" s="294"/>
      <c r="B36" s="314" t="s">
        <v>368</v>
      </c>
      <c r="C36" s="314"/>
      <c r="D36" s="314"/>
      <c r="E36" s="314"/>
      <c r="F36" s="314"/>
      <c r="G36" s="314"/>
      <c r="H36" s="314"/>
      <c r="I36" s="314"/>
      <c r="J36" s="314"/>
      <c r="K36" s="315"/>
    </row>
    <row r="37" spans="1:11" s="41" customFormat="1" ht="15" customHeight="1" x14ac:dyDescent="0.3">
      <c r="A37" s="322" t="s">
        <v>381</v>
      </c>
      <c r="B37" s="295" t="s">
        <v>380</v>
      </c>
      <c r="C37" s="296"/>
      <c r="D37" s="296"/>
      <c r="E37" s="296"/>
      <c r="F37" s="296"/>
      <c r="G37" s="296"/>
      <c r="H37" s="296"/>
      <c r="I37" s="296"/>
      <c r="J37" s="296"/>
      <c r="K37" s="297"/>
    </row>
    <row r="38" spans="1:11" s="41" customFormat="1" ht="15" customHeight="1" x14ac:dyDescent="0.3">
      <c r="A38" s="323"/>
      <c r="B38" s="302"/>
      <c r="C38" s="303"/>
      <c r="D38" s="303"/>
      <c r="E38" s="303"/>
      <c r="F38" s="303"/>
      <c r="G38" s="303"/>
      <c r="H38" s="303"/>
      <c r="I38" s="303"/>
      <c r="J38" s="303"/>
      <c r="K38" s="304"/>
    </row>
    <row r="39" spans="1:11" s="41" customFormat="1" ht="15" customHeight="1" x14ac:dyDescent="0.3">
      <c r="A39" s="320"/>
      <c r="B39" s="311"/>
      <c r="C39" s="312"/>
      <c r="D39" s="312"/>
      <c r="E39" s="312"/>
      <c r="F39" s="312"/>
      <c r="G39" s="312"/>
      <c r="H39" s="312"/>
      <c r="I39" s="312"/>
      <c r="J39" s="312"/>
      <c r="K39" s="318"/>
    </row>
    <row r="40" spans="1:11" s="41" customFormat="1" ht="15" customHeight="1" x14ac:dyDescent="0.3">
      <c r="A40" s="319" t="s">
        <v>371</v>
      </c>
      <c r="B40" s="295"/>
      <c r="C40" s="296"/>
      <c r="D40" s="296"/>
      <c r="E40" s="296"/>
      <c r="F40" s="296"/>
      <c r="G40" s="296"/>
      <c r="H40" s="296"/>
      <c r="I40" s="296"/>
      <c r="J40" s="296"/>
      <c r="K40" s="297"/>
    </row>
    <row r="41" spans="1:11" s="41" customFormat="1" ht="15" customHeight="1" x14ac:dyDescent="0.3">
      <c r="A41" s="320"/>
      <c r="B41" s="311"/>
      <c r="C41" s="312"/>
      <c r="D41" s="312"/>
      <c r="E41" s="312"/>
      <c r="F41" s="312"/>
      <c r="G41" s="312"/>
      <c r="H41" s="312"/>
      <c r="I41" s="312"/>
      <c r="J41" s="312"/>
      <c r="K41" s="318"/>
    </row>
    <row r="42" spans="1:11" ht="15" customHeight="1" x14ac:dyDescent="0.2">
      <c r="A42" s="293" t="s">
        <v>373</v>
      </c>
      <c r="B42" s="309" t="s">
        <v>369</v>
      </c>
      <c r="C42" s="309"/>
      <c r="D42" s="309"/>
      <c r="E42" s="309"/>
      <c r="F42" s="309"/>
      <c r="G42" s="309"/>
      <c r="H42" s="309"/>
      <c r="I42" s="309"/>
      <c r="J42" s="241" t="s">
        <v>362</v>
      </c>
      <c r="K42" s="244" t="s">
        <v>363</v>
      </c>
    </row>
    <row r="43" spans="1:11" ht="15" customHeight="1" x14ac:dyDescent="0.2">
      <c r="A43" s="294"/>
      <c r="B43" s="314" t="s">
        <v>370</v>
      </c>
      <c r="C43" s="314"/>
      <c r="D43" s="314"/>
      <c r="E43" s="314"/>
      <c r="F43" s="314"/>
      <c r="G43" s="314"/>
      <c r="H43" s="314"/>
      <c r="I43" s="314"/>
      <c r="J43" s="242" t="s">
        <v>362</v>
      </c>
      <c r="K43" s="246" t="s">
        <v>363</v>
      </c>
    </row>
    <row r="44" spans="1:11" s="234" customFormat="1" ht="60" customHeight="1" x14ac:dyDescent="0.3">
      <c r="A44" s="308" t="s">
        <v>374</v>
      </c>
      <c r="B44" s="309"/>
      <c r="C44" s="309"/>
      <c r="D44" s="309"/>
      <c r="E44" s="309"/>
      <c r="F44" s="309"/>
      <c r="G44" s="309"/>
      <c r="H44" s="309"/>
      <c r="I44" s="309"/>
      <c r="J44" s="309"/>
      <c r="K44" s="310"/>
    </row>
    <row r="45" spans="1:11" s="234" customFormat="1" ht="15" customHeight="1" x14ac:dyDescent="0.3">
      <c r="A45" s="245" t="s">
        <v>375</v>
      </c>
      <c r="B45" s="311" t="s">
        <v>376</v>
      </c>
      <c r="C45" s="312"/>
      <c r="D45" s="312"/>
      <c r="E45" s="312"/>
      <c r="F45" s="312"/>
      <c r="G45" s="312"/>
      <c r="H45" s="312"/>
      <c r="I45" s="313"/>
      <c r="J45" s="240" t="s">
        <v>362</v>
      </c>
      <c r="K45" s="249" t="s">
        <v>363</v>
      </c>
    </row>
    <row r="46" spans="1:11" s="41" customFormat="1" ht="15.6" x14ac:dyDescent="0.3">
      <c r="A46" s="305" t="s">
        <v>377</v>
      </c>
      <c r="B46" s="306"/>
      <c r="C46" s="306"/>
      <c r="D46" s="306"/>
      <c r="E46" s="306"/>
      <c r="F46" s="306"/>
      <c r="G46" s="306"/>
      <c r="H46" s="306"/>
      <c r="I46" s="306"/>
      <c r="J46" s="306"/>
      <c r="K46" s="307"/>
    </row>
    <row r="47" spans="1:11" s="234" customFormat="1" ht="118.8" customHeight="1" x14ac:dyDescent="0.3">
      <c r="A47" s="308" t="s">
        <v>378</v>
      </c>
      <c r="B47" s="309"/>
      <c r="C47" s="309"/>
      <c r="D47" s="309"/>
      <c r="E47" s="309"/>
      <c r="F47" s="309"/>
      <c r="G47" s="309"/>
      <c r="H47" s="309"/>
      <c r="I47" s="309"/>
      <c r="J47" s="309"/>
      <c r="K47" s="310"/>
    </row>
    <row r="48" spans="1:11" ht="15" customHeight="1" x14ac:dyDescent="0.2">
      <c r="A48" s="245" t="s">
        <v>377</v>
      </c>
      <c r="B48" s="311" t="s">
        <v>379</v>
      </c>
      <c r="C48" s="312"/>
      <c r="D48" s="312"/>
      <c r="E48" s="312"/>
      <c r="F48" s="312"/>
      <c r="G48" s="312"/>
      <c r="H48" s="312"/>
      <c r="I48" s="313"/>
      <c r="J48" s="240" t="s">
        <v>362</v>
      </c>
      <c r="K48" s="249" t="s">
        <v>363</v>
      </c>
    </row>
    <row r="49" spans="1:11" s="41" customFormat="1" ht="15.6" x14ac:dyDescent="0.3">
      <c r="A49" s="305" t="s">
        <v>383</v>
      </c>
      <c r="B49" s="306"/>
      <c r="C49" s="306"/>
      <c r="D49" s="306"/>
      <c r="E49" s="306"/>
      <c r="F49" s="306"/>
      <c r="G49" s="306"/>
      <c r="H49" s="306"/>
      <c r="I49" s="306"/>
      <c r="J49" s="306"/>
      <c r="K49" s="307"/>
    </row>
    <row r="50" spans="1:11" s="234" customFormat="1" ht="45" customHeight="1" x14ac:dyDescent="0.3">
      <c r="A50" s="308" t="s">
        <v>382</v>
      </c>
      <c r="B50" s="309"/>
      <c r="C50" s="309"/>
      <c r="D50" s="309"/>
      <c r="E50" s="309"/>
      <c r="F50" s="309"/>
      <c r="G50" s="309"/>
      <c r="H50" s="309"/>
      <c r="I50" s="309"/>
      <c r="J50" s="309"/>
      <c r="K50" s="310"/>
    </row>
    <row r="51" spans="1:11" ht="15" customHeight="1" x14ac:dyDescent="0.2">
      <c r="A51" s="245" t="s">
        <v>383</v>
      </c>
      <c r="B51" s="311" t="s">
        <v>384</v>
      </c>
      <c r="C51" s="312"/>
      <c r="D51" s="312"/>
      <c r="E51" s="312"/>
      <c r="F51" s="312"/>
      <c r="G51" s="312"/>
      <c r="H51" s="312"/>
      <c r="I51" s="313"/>
      <c r="J51" s="240" t="s">
        <v>362</v>
      </c>
      <c r="K51" s="249" t="s">
        <v>363</v>
      </c>
    </row>
    <row r="52" spans="1:11" ht="15.6" x14ac:dyDescent="0.2">
      <c r="A52" s="305" t="s">
        <v>82</v>
      </c>
      <c r="B52" s="306"/>
      <c r="C52" s="306"/>
      <c r="D52" s="306"/>
      <c r="E52" s="306"/>
      <c r="F52" s="306"/>
      <c r="G52" s="306"/>
      <c r="H52" s="306"/>
      <c r="I52" s="306"/>
      <c r="J52" s="306"/>
      <c r="K52" s="307"/>
    </row>
    <row r="53" spans="1:11" s="41" customFormat="1" ht="15" customHeight="1" x14ac:dyDescent="0.3">
      <c r="A53" s="243" t="s">
        <v>385</v>
      </c>
      <c r="B53" s="309"/>
      <c r="C53" s="309"/>
      <c r="D53" s="309"/>
      <c r="E53" s="309"/>
      <c r="F53" s="309"/>
      <c r="G53" s="309"/>
      <c r="H53" s="309"/>
      <c r="I53" s="309"/>
      <c r="J53" s="309"/>
      <c r="K53" s="310"/>
    </row>
    <row r="54" spans="1:11" s="41" customFormat="1" ht="45" customHeight="1" thickBot="1" x14ac:dyDescent="0.35">
      <c r="A54" s="250" t="s">
        <v>386</v>
      </c>
      <c r="B54" s="300"/>
      <c r="C54" s="300"/>
      <c r="D54" s="300"/>
      <c r="E54" s="300"/>
      <c r="F54" s="300"/>
      <c r="G54" s="300"/>
      <c r="H54" s="300"/>
      <c r="I54" s="300"/>
      <c r="J54" s="300"/>
      <c r="K54" s="301"/>
    </row>
  </sheetData>
  <sheetProtection selectLockedCells="1"/>
  <mergeCells count="76">
    <mergeCell ref="A6:K6"/>
    <mergeCell ref="B1:I1"/>
    <mergeCell ref="A10:K10"/>
    <mergeCell ref="A16:K16"/>
    <mergeCell ref="E17:G17"/>
    <mergeCell ref="B17:D17"/>
    <mergeCell ref="B2:H3"/>
    <mergeCell ref="H11:K11"/>
    <mergeCell ref="H15:K15"/>
    <mergeCell ref="B14:K14"/>
    <mergeCell ref="B7:K7"/>
    <mergeCell ref="B8:K8"/>
    <mergeCell ref="H12:K12"/>
    <mergeCell ref="B18:D18"/>
    <mergeCell ref="B20:D20"/>
    <mergeCell ref="H17:K17"/>
    <mergeCell ref="H18:K18"/>
    <mergeCell ref="B19:K19"/>
    <mergeCell ref="H20:K20"/>
    <mergeCell ref="E20:G20"/>
    <mergeCell ref="E18:G18"/>
    <mergeCell ref="E11:G11"/>
    <mergeCell ref="E15:G15"/>
    <mergeCell ref="B11:D11"/>
    <mergeCell ref="B13:D13"/>
    <mergeCell ref="B15:D15"/>
    <mergeCell ref="B12:D12"/>
    <mergeCell ref="E12:G12"/>
    <mergeCell ref="B31:I31"/>
    <mergeCell ref="B33:I33"/>
    <mergeCell ref="A21:K21"/>
    <mergeCell ref="E22:G22"/>
    <mergeCell ref="B22:D22"/>
    <mergeCell ref="H22:K22"/>
    <mergeCell ref="A25:K25"/>
    <mergeCell ref="B26:F26"/>
    <mergeCell ref="B27:F27"/>
    <mergeCell ref="E23:G23"/>
    <mergeCell ref="E24:G24"/>
    <mergeCell ref="B23:D23"/>
    <mergeCell ref="B24:D24"/>
    <mergeCell ref="G26:K26"/>
    <mergeCell ref="H23:K23"/>
    <mergeCell ref="H24:K24"/>
    <mergeCell ref="B42:I42"/>
    <mergeCell ref="B43:I43"/>
    <mergeCell ref="B28:F28"/>
    <mergeCell ref="G28:K28"/>
    <mergeCell ref="A29:K29"/>
    <mergeCell ref="A30:A33"/>
    <mergeCell ref="B41:K41"/>
    <mergeCell ref="A40:A41"/>
    <mergeCell ref="B34:I34"/>
    <mergeCell ref="B35:I35"/>
    <mergeCell ref="A34:A36"/>
    <mergeCell ref="B36:K36"/>
    <mergeCell ref="A37:A39"/>
    <mergeCell ref="B37:K37"/>
    <mergeCell ref="B39:K39"/>
    <mergeCell ref="B30:I30"/>
    <mergeCell ref="A42:A43"/>
    <mergeCell ref="B40:K40"/>
    <mergeCell ref="B32:I32"/>
    <mergeCell ref="G27:K27"/>
    <mergeCell ref="B54:K54"/>
    <mergeCell ref="B38:K38"/>
    <mergeCell ref="A49:K49"/>
    <mergeCell ref="A50:K50"/>
    <mergeCell ref="B51:I51"/>
    <mergeCell ref="A52:K52"/>
    <mergeCell ref="B53:K53"/>
    <mergeCell ref="A44:K44"/>
    <mergeCell ref="B45:I45"/>
    <mergeCell ref="A47:K47"/>
    <mergeCell ref="A46:K46"/>
    <mergeCell ref="B48:I48"/>
  </mergeCells>
  <pageMargins left="0.70866141732283472" right="0.39370078740157483" top="0.39370078740157483" bottom="0.39370078740157483" header="0.31496062992125984" footer="0.31496062992125984"/>
  <pageSetup paperSize="9" orientation="portrait" r:id="rId1"/>
  <rowBreaks count="1" manualBreakCount="1">
    <brk id="45"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380C8-7A28-4904-8CAE-34949A9460A4}">
  <sheetPr codeName="Tabelle4">
    <tabColor theme="9" tint="0.59999389629810485"/>
  </sheetPr>
  <dimension ref="A1:N34"/>
  <sheetViews>
    <sheetView workbookViewId="0">
      <pane ySplit="7" topLeftCell="A8" activePane="bottomLeft" state="frozen"/>
      <selection pane="bottomLeft" activeCell="O7" sqref="O7"/>
    </sheetView>
  </sheetViews>
  <sheetFormatPr baseColWidth="10" defaultColWidth="11.5546875" defaultRowHeight="12.6" x14ac:dyDescent="0.2"/>
  <cols>
    <col min="1" max="1" width="7.6640625" style="24" customWidth="1"/>
    <col min="2" max="2" width="11.6640625" style="19" customWidth="1"/>
    <col min="3" max="3" width="15.6640625" style="19" customWidth="1"/>
    <col min="4" max="5" width="14.6640625" style="19" customWidth="1"/>
    <col min="6" max="14" width="6.6640625" style="19" customWidth="1"/>
    <col min="15" max="15" width="30.33203125" style="19" customWidth="1"/>
    <col min="16" max="16" width="11.5546875" style="19"/>
    <col min="17" max="17" width="35.6640625" style="19" customWidth="1"/>
    <col min="18" max="16384" width="11.5546875" style="19"/>
  </cols>
  <sheetData>
    <row r="1" spans="1:14" ht="45" customHeight="1" x14ac:dyDescent="0.3">
      <c r="A1" s="251"/>
      <c r="B1" s="251"/>
      <c r="C1" s="252" t="s">
        <v>120</v>
      </c>
      <c r="D1" s="252"/>
      <c r="E1" s="252"/>
      <c r="F1" s="252"/>
      <c r="G1" s="252"/>
      <c r="H1" s="252"/>
      <c r="I1" s="252"/>
      <c r="J1" s="18"/>
    </row>
    <row r="2" spans="1:14" ht="10.199999999999999" customHeight="1" x14ac:dyDescent="0.2">
      <c r="A2" s="253" t="s">
        <v>1</v>
      </c>
      <c r="B2" s="253"/>
      <c r="C2" s="262" t="str">
        <f>Anmeldung!D7</f>
        <v>"Lagerart" - "Wer" ("wo")</v>
      </c>
      <c r="D2" s="262"/>
      <c r="E2" s="262"/>
      <c r="F2" s="262"/>
      <c r="G2" s="262"/>
      <c r="H2" s="262"/>
      <c r="I2" s="262"/>
    </row>
    <row r="3" spans="1:14" ht="10.199999999999999" customHeight="1" x14ac:dyDescent="0.2">
      <c r="A3" s="254" t="s">
        <v>2</v>
      </c>
      <c r="B3" s="254"/>
      <c r="C3" s="262"/>
      <c r="D3" s="262"/>
      <c r="E3" s="262"/>
      <c r="F3" s="262"/>
      <c r="G3" s="262"/>
      <c r="H3" s="262"/>
      <c r="I3" s="262"/>
    </row>
    <row r="4" spans="1:14" ht="6" customHeight="1" x14ac:dyDescent="0.2">
      <c r="A4" s="256"/>
      <c r="B4" s="256"/>
      <c r="C4" s="23"/>
      <c r="D4" s="23"/>
      <c r="E4" s="23"/>
      <c r="F4" s="23"/>
      <c r="G4" s="23"/>
      <c r="H4" s="23"/>
      <c r="I4" s="23"/>
      <c r="J4" s="23"/>
      <c r="K4" s="23"/>
      <c r="L4" s="23"/>
      <c r="M4" s="23"/>
      <c r="N4" s="23"/>
    </row>
    <row r="5" spans="1:14" ht="6" customHeight="1" x14ac:dyDescent="0.2">
      <c r="A5" s="259"/>
      <c r="B5" s="259"/>
    </row>
    <row r="6" spans="1:14" ht="13.2" thickBot="1" x14ac:dyDescent="0.25">
      <c r="A6" s="257"/>
      <c r="B6" s="257"/>
      <c r="D6" s="49"/>
      <c r="E6" s="49"/>
      <c r="F6" s="49"/>
      <c r="G6" s="49"/>
      <c r="H6" s="49"/>
      <c r="I6" s="49"/>
      <c r="J6" s="49"/>
      <c r="K6" s="49"/>
      <c r="L6" s="49"/>
      <c r="M6" s="49"/>
      <c r="N6" s="49"/>
    </row>
    <row r="7" spans="1:14" s="64" customFormat="1" ht="90.6" customHeight="1" thickBot="1" x14ac:dyDescent="0.25">
      <c r="A7" s="335" t="s">
        <v>121</v>
      </c>
      <c r="B7" s="336"/>
      <c r="C7" s="336" t="s">
        <v>122</v>
      </c>
      <c r="D7" s="336"/>
      <c r="E7" s="166" t="s">
        <v>282</v>
      </c>
      <c r="F7" s="71" t="s">
        <v>123</v>
      </c>
      <c r="G7" s="71" t="s">
        <v>124</v>
      </c>
      <c r="H7" s="71" t="s">
        <v>125</v>
      </c>
      <c r="I7" s="71" t="s">
        <v>126</v>
      </c>
      <c r="J7" s="71" t="s">
        <v>127</v>
      </c>
      <c r="K7" s="71" t="s">
        <v>283</v>
      </c>
      <c r="L7" s="71" t="s">
        <v>284</v>
      </c>
      <c r="M7" s="71" t="s">
        <v>285</v>
      </c>
      <c r="N7" s="167"/>
    </row>
    <row r="8" spans="1:14" s="41" customFormat="1" ht="19.95" customHeight="1" x14ac:dyDescent="0.3">
      <c r="A8" s="331" t="s">
        <v>4</v>
      </c>
      <c r="B8" s="332"/>
      <c r="C8" s="343" t="str">
        <f>Anmeldung!D8</f>
        <v>Hauptleiter-/in</v>
      </c>
      <c r="D8" s="343"/>
      <c r="E8" s="163" t="str">
        <f>IF(Anmeldung!D12&gt;0,Anmeldung!D12,"")</f>
        <v>Handy</v>
      </c>
      <c r="F8" s="72"/>
      <c r="G8" s="72"/>
      <c r="H8" s="72"/>
      <c r="I8" s="72"/>
      <c r="J8" s="72"/>
      <c r="K8" s="72" t="s">
        <v>277</v>
      </c>
      <c r="L8" s="72" t="s">
        <v>277</v>
      </c>
      <c r="M8" s="72" t="s">
        <v>277</v>
      </c>
      <c r="N8" s="73" t="s">
        <v>277</v>
      </c>
    </row>
    <row r="9" spans="1:14" s="41" customFormat="1" ht="19.95" customHeight="1" thickBot="1" x14ac:dyDescent="0.35">
      <c r="A9" s="333"/>
      <c r="B9" s="334"/>
      <c r="C9" s="327" t="str">
        <f>IF(Anmeldung!G8&gt;0,Anmeldung!G8,"")</f>
        <v>Hauptleiter-/in Stv.</v>
      </c>
      <c r="D9" s="327"/>
      <c r="E9" s="164" t="str">
        <f>IF(Anmeldung!G12&gt;0,Anmeldung!G12,"")</f>
        <v>Handy Stv.</v>
      </c>
      <c r="F9" s="74"/>
      <c r="G9" s="74"/>
      <c r="H9" s="74"/>
      <c r="I9" s="74"/>
      <c r="J9" s="74"/>
      <c r="K9" s="74"/>
      <c r="L9" s="74"/>
      <c r="M9" s="74"/>
      <c r="N9" s="75"/>
    </row>
    <row r="10" spans="1:14" s="41" customFormat="1" ht="19.95" customHeight="1" x14ac:dyDescent="0.3">
      <c r="A10" s="331" t="s">
        <v>128</v>
      </c>
      <c r="B10" s="332"/>
      <c r="C10" s="343" t="s">
        <v>129</v>
      </c>
      <c r="D10" s="343"/>
      <c r="E10" s="163">
        <v>1</v>
      </c>
      <c r="F10" s="72"/>
      <c r="G10" s="72"/>
      <c r="H10" s="72"/>
      <c r="I10" s="72"/>
      <c r="J10" s="72"/>
      <c r="K10" s="72"/>
      <c r="L10" s="72"/>
      <c r="M10" s="72"/>
      <c r="N10" s="73"/>
    </row>
    <row r="11" spans="1:14" s="41" customFormat="1" ht="19.95" customHeight="1" x14ac:dyDescent="0.3">
      <c r="A11" s="337"/>
      <c r="B11" s="338"/>
      <c r="C11" s="330" t="s">
        <v>130</v>
      </c>
      <c r="D11" s="330"/>
      <c r="E11" s="165">
        <v>2</v>
      </c>
      <c r="F11" s="76"/>
      <c r="G11" s="76"/>
      <c r="H11" s="76"/>
      <c r="I11" s="76"/>
      <c r="J11" s="76"/>
      <c r="K11" s="76"/>
      <c r="L11" s="76"/>
      <c r="M11" s="76"/>
      <c r="N11" s="77"/>
    </row>
    <row r="12" spans="1:14" s="41" customFormat="1" ht="19.95" customHeight="1" x14ac:dyDescent="0.3">
      <c r="A12" s="337"/>
      <c r="B12" s="338"/>
      <c r="C12" s="330" t="s">
        <v>131</v>
      </c>
      <c r="D12" s="330"/>
      <c r="E12" s="165">
        <v>3</v>
      </c>
      <c r="F12" s="76"/>
      <c r="G12" s="76"/>
      <c r="H12" s="76"/>
      <c r="I12" s="76"/>
      <c r="J12" s="76"/>
      <c r="K12" s="76"/>
      <c r="L12" s="76"/>
      <c r="M12" s="76"/>
      <c r="N12" s="77"/>
    </row>
    <row r="13" spans="1:14" s="41" customFormat="1" ht="19.95" customHeight="1" x14ac:dyDescent="0.3">
      <c r="A13" s="337"/>
      <c r="B13" s="338"/>
      <c r="C13" s="330" t="s">
        <v>132</v>
      </c>
      <c r="D13" s="330"/>
      <c r="E13" s="165">
        <v>4</v>
      </c>
      <c r="F13" s="76"/>
      <c r="G13" s="76"/>
      <c r="H13" s="76"/>
      <c r="I13" s="76"/>
      <c r="J13" s="76"/>
      <c r="K13" s="76"/>
      <c r="L13" s="76"/>
      <c r="M13" s="76"/>
      <c r="N13" s="77"/>
    </row>
    <row r="14" spans="1:14" s="41" customFormat="1" ht="19.95" customHeight="1" x14ac:dyDescent="0.3">
      <c r="A14" s="337"/>
      <c r="B14" s="338"/>
      <c r="C14" s="330" t="s">
        <v>133</v>
      </c>
      <c r="D14" s="330"/>
      <c r="E14" s="165">
        <v>5</v>
      </c>
      <c r="F14" s="76"/>
      <c r="G14" s="76"/>
      <c r="H14" s="76"/>
      <c r="I14" s="76"/>
      <c r="J14" s="76"/>
      <c r="K14" s="76"/>
      <c r="L14" s="76"/>
      <c r="M14" s="76"/>
      <c r="N14" s="77"/>
    </row>
    <row r="15" spans="1:14" s="41" customFormat="1" ht="19.95" customHeight="1" x14ac:dyDescent="0.3">
      <c r="A15" s="337"/>
      <c r="B15" s="338"/>
      <c r="C15" s="330" t="s">
        <v>134</v>
      </c>
      <c r="D15" s="330"/>
      <c r="E15" s="165">
        <v>6</v>
      </c>
      <c r="F15" s="76"/>
      <c r="G15" s="76"/>
      <c r="H15" s="76"/>
      <c r="I15" s="76"/>
      <c r="J15" s="76"/>
      <c r="K15" s="76"/>
      <c r="L15" s="76"/>
      <c r="M15" s="76"/>
      <c r="N15" s="77"/>
    </row>
    <row r="16" spans="1:14" s="41" customFormat="1" ht="19.95" customHeight="1" x14ac:dyDescent="0.3">
      <c r="A16" s="337"/>
      <c r="B16" s="338"/>
      <c r="C16" s="330" t="s">
        <v>135</v>
      </c>
      <c r="D16" s="330"/>
      <c r="E16" s="165">
        <v>7</v>
      </c>
      <c r="F16" s="76"/>
      <c r="G16" s="76"/>
      <c r="H16" s="76"/>
      <c r="I16" s="76"/>
      <c r="J16" s="76"/>
      <c r="K16" s="76"/>
      <c r="L16" s="76"/>
      <c r="M16" s="76"/>
      <c r="N16" s="77"/>
    </row>
    <row r="17" spans="1:14" s="41" customFormat="1" ht="19.95" customHeight="1" thickBot="1" x14ac:dyDescent="0.35">
      <c r="A17" s="333"/>
      <c r="B17" s="334"/>
      <c r="C17" s="327" t="s">
        <v>136</v>
      </c>
      <c r="D17" s="327"/>
      <c r="E17" s="164">
        <v>8</v>
      </c>
      <c r="F17" s="74"/>
      <c r="G17" s="74"/>
      <c r="H17" s="74"/>
      <c r="I17" s="74"/>
      <c r="J17" s="74"/>
      <c r="K17" s="74"/>
      <c r="L17" s="74"/>
      <c r="M17" s="74"/>
      <c r="N17" s="75"/>
    </row>
    <row r="18" spans="1:14" s="41" customFormat="1" ht="19.95" customHeight="1" x14ac:dyDescent="0.3">
      <c r="A18" s="331" t="s">
        <v>137</v>
      </c>
      <c r="B18" s="332"/>
      <c r="C18" s="343" t="s">
        <v>138</v>
      </c>
      <c r="D18" s="343"/>
      <c r="E18" s="163">
        <v>9</v>
      </c>
      <c r="F18" s="72"/>
      <c r="G18" s="72"/>
      <c r="H18" s="72"/>
      <c r="I18" s="72"/>
      <c r="J18" s="72"/>
      <c r="K18" s="72"/>
      <c r="L18" s="72"/>
      <c r="M18" s="72"/>
      <c r="N18" s="73"/>
    </row>
    <row r="19" spans="1:14" s="41" customFormat="1" ht="19.95" customHeight="1" x14ac:dyDescent="0.3">
      <c r="A19" s="337"/>
      <c r="B19" s="338"/>
      <c r="C19" s="78" t="s">
        <v>139</v>
      </c>
      <c r="D19" s="347"/>
      <c r="E19" s="347"/>
      <c r="F19" s="347"/>
      <c r="G19" s="347"/>
      <c r="H19" s="347"/>
      <c r="I19" s="347"/>
      <c r="J19" s="347"/>
      <c r="K19" s="348"/>
      <c r="L19" s="348"/>
      <c r="M19" s="348"/>
      <c r="N19" s="349"/>
    </row>
    <row r="20" spans="1:14" s="41" customFormat="1" ht="19.95" customHeight="1" x14ac:dyDescent="0.3">
      <c r="A20" s="337"/>
      <c r="B20" s="338"/>
      <c r="C20" s="330" t="s">
        <v>140</v>
      </c>
      <c r="D20" s="330"/>
      <c r="E20" s="165">
        <v>10</v>
      </c>
      <c r="F20" s="76"/>
      <c r="G20" s="76"/>
      <c r="H20" s="76"/>
      <c r="I20" s="76"/>
      <c r="J20" s="76"/>
      <c r="K20" s="76"/>
      <c r="L20" s="76"/>
      <c r="M20" s="76"/>
      <c r="N20" s="77"/>
    </row>
    <row r="21" spans="1:14" s="41" customFormat="1" ht="19.95" customHeight="1" thickBot="1" x14ac:dyDescent="0.35">
      <c r="A21" s="333"/>
      <c r="B21" s="334"/>
      <c r="C21" s="79" t="s">
        <v>139</v>
      </c>
      <c r="D21" s="344"/>
      <c r="E21" s="344"/>
      <c r="F21" s="344"/>
      <c r="G21" s="344"/>
      <c r="H21" s="344"/>
      <c r="I21" s="344"/>
      <c r="J21" s="344"/>
      <c r="K21" s="345"/>
      <c r="L21" s="345"/>
      <c r="M21" s="345"/>
      <c r="N21" s="346"/>
    </row>
    <row r="22" spans="1:14" s="41" customFormat="1" ht="19.95" customHeight="1" x14ac:dyDescent="0.3">
      <c r="A22" s="331" t="s">
        <v>141</v>
      </c>
      <c r="B22" s="332"/>
      <c r="C22" s="343" t="s">
        <v>142</v>
      </c>
      <c r="D22" s="343"/>
      <c r="E22" s="163">
        <v>11</v>
      </c>
      <c r="F22" s="72"/>
      <c r="G22" s="72"/>
      <c r="H22" s="72"/>
      <c r="I22" s="72"/>
      <c r="J22" s="72"/>
      <c r="K22" s="72"/>
      <c r="L22" s="72"/>
      <c r="M22" s="72"/>
      <c r="N22" s="73"/>
    </row>
    <row r="23" spans="1:14" s="41" customFormat="1" ht="19.95" customHeight="1" x14ac:dyDescent="0.3">
      <c r="A23" s="337"/>
      <c r="B23" s="338"/>
      <c r="C23" s="330" t="s">
        <v>143</v>
      </c>
      <c r="D23" s="330"/>
      <c r="E23" s="165">
        <v>12</v>
      </c>
      <c r="F23" s="76"/>
      <c r="G23" s="76"/>
      <c r="H23" s="76"/>
      <c r="I23" s="76"/>
      <c r="J23" s="76"/>
      <c r="K23" s="76"/>
      <c r="L23" s="76"/>
      <c r="M23" s="76"/>
      <c r="N23" s="77"/>
    </row>
    <row r="24" spans="1:14" s="41" customFormat="1" ht="19.95" customHeight="1" thickBot="1" x14ac:dyDescent="0.35">
      <c r="A24" s="333"/>
      <c r="B24" s="334"/>
      <c r="C24" s="327" t="s">
        <v>144</v>
      </c>
      <c r="D24" s="327"/>
      <c r="E24" s="164">
        <v>13</v>
      </c>
      <c r="F24" s="74"/>
      <c r="G24" s="74"/>
      <c r="H24" s="74"/>
      <c r="I24" s="74"/>
      <c r="J24" s="74"/>
      <c r="K24" s="74"/>
      <c r="L24" s="74"/>
      <c r="M24" s="74"/>
      <c r="N24" s="75"/>
    </row>
    <row r="25" spans="1:14" s="41" customFormat="1" ht="19.95" customHeight="1" x14ac:dyDescent="0.3">
      <c r="A25" s="331" t="s">
        <v>145</v>
      </c>
      <c r="B25" s="332"/>
      <c r="C25" s="343" t="s">
        <v>146</v>
      </c>
      <c r="D25" s="343"/>
      <c r="E25" s="163">
        <v>14</v>
      </c>
      <c r="F25" s="72"/>
      <c r="G25" s="72"/>
      <c r="H25" s="72"/>
      <c r="I25" s="72"/>
      <c r="J25" s="72"/>
      <c r="K25" s="72"/>
      <c r="L25" s="72"/>
      <c r="M25" s="72"/>
      <c r="N25" s="73"/>
    </row>
    <row r="26" spans="1:14" s="41" customFormat="1" ht="19.95" customHeight="1" thickBot="1" x14ac:dyDescent="0.35">
      <c r="A26" s="333"/>
      <c r="B26" s="334"/>
      <c r="C26" s="327" t="s">
        <v>147</v>
      </c>
      <c r="D26" s="327"/>
      <c r="E26" s="164">
        <v>15</v>
      </c>
      <c r="F26" s="74"/>
      <c r="G26" s="74"/>
      <c r="H26" s="74"/>
      <c r="I26" s="74"/>
      <c r="J26" s="74"/>
      <c r="K26" s="74"/>
      <c r="L26" s="74"/>
      <c r="M26" s="74"/>
      <c r="N26" s="75"/>
    </row>
    <row r="27" spans="1:14" s="41" customFormat="1" ht="19.95" customHeight="1" x14ac:dyDescent="0.3">
      <c r="A27" s="339" t="s">
        <v>148</v>
      </c>
      <c r="B27" s="340"/>
      <c r="C27" s="343"/>
      <c r="D27" s="343"/>
      <c r="E27" s="163"/>
      <c r="F27" s="72"/>
      <c r="G27" s="72"/>
      <c r="H27" s="72"/>
      <c r="I27" s="72"/>
      <c r="J27" s="72"/>
      <c r="K27" s="72"/>
      <c r="L27" s="72"/>
      <c r="M27" s="72"/>
      <c r="N27" s="73"/>
    </row>
    <row r="28" spans="1:14" s="41" customFormat="1" ht="19.95" customHeight="1" x14ac:dyDescent="0.3">
      <c r="A28" s="328"/>
      <c r="B28" s="329"/>
      <c r="C28" s="330"/>
      <c r="D28" s="330"/>
      <c r="E28" s="165"/>
      <c r="F28" s="76"/>
      <c r="G28" s="76"/>
      <c r="H28" s="76"/>
      <c r="I28" s="76"/>
      <c r="J28" s="76"/>
      <c r="K28" s="76"/>
      <c r="L28" s="76"/>
      <c r="M28" s="76"/>
      <c r="N28" s="77"/>
    </row>
    <row r="29" spans="1:14" s="41" customFormat="1" ht="19.95" customHeight="1" x14ac:dyDescent="0.3">
      <c r="A29" s="328"/>
      <c r="B29" s="329"/>
      <c r="C29" s="330"/>
      <c r="D29" s="330"/>
      <c r="E29" s="165"/>
      <c r="F29" s="76"/>
      <c r="G29" s="76"/>
      <c r="H29" s="76"/>
      <c r="I29" s="76"/>
      <c r="J29" s="76"/>
      <c r="K29" s="76"/>
      <c r="L29" s="76"/>
      <c r="M29" s="76"/>
      <c r="N29" s="77"/>
    </row>
    <row r="30" spans="1:14" s="41" customFormat="1" ht="19.95" customHeight="1" x14ac:dyDescent="0.3">
      <c r="A30" s="328"/>
      <c r="B30" s="329"/>
      <c r="C30" s="330"/>
      <c r="D30" s="330"/>
      <c r="E30" s="165"/>
      <c r="F30" s="76"/>
      <c r="G30" s="76"/>
      <c r="H30" s="76"/>
      <c r="I30" s="76"/>
      <c r="J30" s="76"/>
      <c r="K30" s="76"/>
      <c r="L30" s="76"/>
      <c r="M30" s="76"/>
      <c r="N30" s="77"/>
    </row>
    <row r="31" spans="1:14" s="41" customFormat="1" ht="19.95" customHeight="1" x14ac:dyDescent="0.3">
      <c r="A31" s="328"/>
      <c r="B31" s="329"/>
      <c r="C31" s="330"/>
      <c r="D31" s="330"/>
      <c r="E31" s="165"/>
      <c r="F31" s="76"/>
      <c r="G31" s="76"/>
      <c r="H31" s="76"/>
      <c r="I31" s="76"/>
      <c r="J31" s="76"/>
      <c r="K31" s="76"/>
      <c r="L31" s="76"/>
      <c r="M31" s="76"/>
      <c r="N31" s="77"/>
    </row>
    <row r="32" spans="1:14" s="41" customFormat="1" ht="19.95" customHeight="1" x14ac:dyDescent="0.3">
      <c r="A32" s="328"/>
      <c r="B32" s="329"/>
      <c r="C32" s="330"/>
      <c r="D32" s="330"/>
      <c r="E32" s="165"/>
      <c r="F32" s="76"/>
      <c r="G32" s="76"/>
      <c r="H32" s="76"/>
      <c r="I32" s="76"/>
      <c r="J32" s="76"/>
      <c r="K32" s="76"/>
      <c r="L32" s="76"/>
      <c r="M32" s="76"/>
      <c r="N32" s="77"/>
    </row>
    <row r="33" spans="1:14" s="41" customFormat="1" ht="19.95" customHeight="1" thickBot="1" x14ac:dyDescent="0.35">
      <c r="A33" s="341"/>
      <c r="B33" s="342"/>
      <c r="C33" s="327"/>
      <c r="D33" s="327"/>
      <c r="E33" s="164"/>
      <c r="F33" s="74"/>
      <c r="G33" s="74"/>
      <c r="H33" s="74"/>
      <c r="I33" s="74"/>
      <c r="J33" s="74"/>
      <c r="K33" s="74"/>
      <c r="L33" s="74"/>
      <c r="M33" s="74"/>
      <c r="N33" s="75"/>
    </row>
    <row r="34" spans="1:14" s="41" customFormat="1" ht="15" customHeight="1" x14ac:dyDescent="0.2">
      <c r="A34" s="263"/>
      <c r="B34" s="263"/>
      <c r="C34" s="19"/>
      <c r="D34" s="19"/>
      <c r="E34" s="19"/>
      <c r="F34" s="19"/>
      <c r="G34" s="19"/>
      <c r="H34" s="19"/>
      <c r="I34" s="19"/>
      <c r="J34" s="19"/>
      <c r="K34" s="44"/>
      <c r="L34" s="44"/>
      <c r="M34" s="44"/>
      <c r="N34" s="44"/>
    </row>
  </sheetData>
  <sheetProtection selectLockedCells="1"/>
  <mergeCells count="63">
    <mergeCell ref="C25:D25"/>
    <mergeCell ref="C26:D26"/>
    <mergeCell ref="C27:D27"/>
    <mergeCell ref="C32:D32"/>
    <mergeCell ref="C24:D24"/>
    <mergeCell ref="C28:D28"/>
    <mergeCell ref="C23:D23"/>
    <mergeCell ref="C15:D15"/>
    <mergeCell ref="C16:D16"/>
    <mergeCell ref="C17:D17"/>
    <mergeCell ref="C18:D18"/>
    <mergeCell ref="D21:N21"/>
    <mergeCell ref="D19:N19"/>
    <mergeCell ref="C20:D20"/>
    <mergeCell ref="A15:B15"/>
    <mergeCell ref="A16:B16"/>
    <mergeCell ref="A19:B19"/>
    <mergeCell ref="C1:I1"/>
    <mergeCell ref="C22:D22"/>
    <mergeCell ref="C2:I3"/>
    <mergeCell ref="C7:D7"/>
    <mergeCell ref="C8:D8"/>
    <mergeCell ref="C9:D9"/>
    <mergeCell ref="C10:D10"/>
    <mergeCell ref="C11:D11"/>
    <mergeCell ref="C12:D12"/>
    <mergeCell ref="C13:D13"/>
    <mergeCell ref="C14:D14"/>
    <mergeCell ref="A13:B13"/>
    <mergeCell ref="A14:B14"/>
    <mergeCell ref="A11:B11"/>
    <mergeCell ref="A12:B12"/>
    <mergeCell ref="A10:B10"/>
    <mergeCell ref="A34:B34"/>
    <mergeCell ref="A25:B25"/>
    <mergeCell ref="A26:B26"/>
    <mergeCell ref="A27:B27"/>
    <mergeCell ref="A32:B32"/>
    <mergeCell ref="A33:B33"/>
    <mergeCell ref="A23:B23"/>
    <mergeCell ref="A24:B24"/>
    <mergeCell ref="A20:B20"/>
    <mergeCell ref="A21:B21"/>
    <mergeCell ref="A22:B22"/>
    <mergeCell ref="A17:B17"/>
    <mergeCell ref="A18:B18"/>
    <mergeCell ref="A6:B6"/>
    <mergeCell ref="A8:B8"/>
    <mergeCell ref="A9:B9"/>
    <mergeCell ref="A7:B7"/>
    <mergeCell ref="A1:B1"/>
    <mergeCell ref="A2:B2"/>
    <mergeCell ref="A3:B3"/>
    <mergeCell ref="A4:B4"/>
    <mergeCell ref="A5:B5"/>
    <mergeCell ref="C33:D33"/>
    <mergeCell ref="A28:B28"/>
    <mergeCell ref="A29:B29"/>
    <mergeCell ref="C29:D29"/>
    <mergeCell ref="A30:B30"/>
    <mergeCell ref="C30:D30"/>
    <mergeCell ref="A31:B31"/>
    <mergeCell ref="C31:D31"/>
  </mergeCells>
  <phoneticPr fontId="34" type="noConversion"/>
  <pageMargins left="0.70866141732283472" right="0.39370078740157483" top="0.39370078740157483" bottom="0.3937007874015748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235D0-D97B-4016-ACF9-37227EDADBC1}">
  <sheetPr codeName="Tabelle5">
    <tabColor theme="9" tint="0.59999389629810485"/>
  </sheetPr>
  <dimension ref="A1:H78"/>
  <sheetViews>
    <sheetView workbookViewId="0">
      <pane ySplit="6" topLeftCell="A7" activePane="bottomLeft" state="frozen"/>
      <selection activeCell="I40" sqref="I40"/>
      <selection pane="bottomLeft" activeCell="H26" sqref="H26"/>
    </sheetView>
  </sheetViews>
  <sheetFormatPr baseColWidth="10" defaultColWidth="11.5546875" defaultRowHeight="12.6" x14ac:dyDescent="0.2"/>
  <cols>
    <col min="1" max="1" width="7.6640625" style="24" customWidth="1"/>
    <col min="2" max="2" width="11.6640625" style="19" customWidth="1"/>
    <col min="3" max="3" width="19.6640625" style="19" customWidth="1"/>
    <col min="4" max="7" width="12.6640625" style="19" customWidth="1"/>
    <col min="8" max="8" width="30.33203125" style="19" customWidth="1"/>
    <col min="9" max="9" width="11.5546875" style="19"/>
    <col min="10" max="10" width="35.6640625" style="19" customWidth="1"/>
    <col min="11" max="16384" width="11.5546875" style="19"/>
  </cols>
  <sheetData>
    <row r="1" spans="1:8" ht="45" customHeight="1" x14ac:dyDescent="0.3">
      <c r="A1" s="251"/>
      <c r="B1" s="251"/>
      <c r="C1" s="252" t="s">
        <v>120</v>
      </c>
      <c r="D1" s="252"/>
      <c r="E1" s="252"/>
      <c r="F1" s="252"/>
    </row>
    <row r="2" spans="1:8" ht="10.199999999999999" customHeight="1" x14ac:dyDescent="0.2">
      <c r="A2" s="253" t="s">
        <v>1</v>
      </c>
      <c r="B2" s="253"/>
      <c r="C2" s="262" t="str">
        <f>Anmeldung!D2</f>
        <v>"Lagerart" - "Wer" ("wo")</v>
      </c>
      <c r="D2" s="262"/>
      <c r="E2" s="262"/>
      <c r="F2" s="262"/>
    </row>
    <row r="3" spans="1:8" ht="10.199999999999999" customHeight="1" x14ac:dyDescent="0.2">
      <c r="A3" s="254" t="s">
        <v>2</v>
      </c>
      <c r="B3" s="254"/>
      <c r="C3" s="262"/>
      <c r="D3" s="262"/>
      <c r="E3" s="262"/>
      <c r="F3" s="262"/>
    </row>
    <row r="4" spans="1:8" ht="6" customHeight="1" x14ac:dyDescent="0.2">
      <c r="A4" s="22"/>
      <c r="B4" s="23"/>
      <c r="C4" s="23"/>
      <c r="D4" s="23"/>
      <c r="E4" s="23"/>
      <c r="F4" s="23"/>
      <c r="G4" s="23"/>
    </row>
    <row r="5" spans="1:8" ht="6" customHeight="1" x14ac:dyDescent="0.2"/>
    <row r="6" spans="1:8" s="27" customFormat="1" ht="15" customHeight="1" x14ac:dyDescent="0.2">
      <c r="A6" s="25" t="s">
        <v>149</v>
      </c>
      <c r="B6" s="352" t="s">
        <v>150</v>
      </c>
      <c r="C6" s="352"/>
      <c r="D6" s="26" t="s">
        <v>151</v>
      </c>
      <c r="E6" s="26" t="s">
        <v>152</v>
      </c>
      <c r="F6" s="26" t="s">
        <v>153</v>
      </c>
      <c r="G6" s="26" t="s">
        <v>154</v>
      </c>
      <c r="H6" s="27" t="s">
        <v>155</v>
      </c>
    </row>
    <row r="7" spans="1:8" ht="6" customHeight="1" x14ac:dyDescent="0.2">
      <c r="A7" s="28"/>
      <c r="B7" s="29"/>
      <c r="C7" s="29"/>
      <c r="D7" s="30"/>
      <c r="E7" s="29"/>
      <c r="F7" s="29"/>
      <c r="G7" s="29"/>
    </row>
    <row r="8" spans="1:8" s="31" customFormat="1" ht="19.95" customHeight="1" x14ac:dyDescent="0.3">
      <c r="A8" s="28"/>
      <c r="B8" s="353" t="s">
        <v>156</v>
      </c>
      <c r="C8" s="353"/>
      <c r="D8" s="30"/>
      <c r="E8" s="29"/>
      <c r="F8" s="29"/>
      <c r="G8" s="29"/>
    </row>
    <row r="9" spans="1:8" ht="13.95" customHeight="1" x14ac:dyDescent="0.2">
      <c r="A9" s="28">
        <v>1000</v>
      </c>
      <c r="B9" s="350" t="s">
        <v>157</v>
      </c>
      <c r="C9" s="350"/>
      <c r="D9" s="32">
        <v>0</v>
      </c>
      <c r="E9" s="33">
        <v>0</v>
      </c>
      <c r="F9" s="34">
        <v>0</v>
      </c>
      <c r="G9" s="32">
        <f>D9+E9-F9</f>
        <v>0</v>
      </c>
    </row>
    <row r="10" spans="1:8" ht="13.95" customHeight="1" x14ac:dyDescent="0.2">
      <c r="A10" s="28">
        <v>1002</v>
      </c>
      <c r="B10" s="350" t="s">
        <v>158</v>
      </c>
      <c r="C10" s="350"/>
      <c r="D10" s="32">
        <v>0</v>
      </c>
      <c r="E10" s="33">
        <v>0</v>
      </c>
      <c r="F10" s="34">
        <v>0</v>
      </c>
      <c r="G10" s="32">
        <f>D10+E10-F10</f>
        <v>0</v>
      </c>
    </row>
    <row r="11" spans="1:8" ht="16.2" customHeight="1" x14ac:dyDescent="0.2">
      <c r="A11" s="28"/>
      <c r="B11" s="351" t="s">
        <v>156</v>
      </c>
      <c r="C11" s="351"/>
      <c r="D11" s="35">
        <f>SUM(D9:D10)</f>
        <v>0</v>
      </c>
      <c r="E11" s="36">
        <f>SUM(E9:E10)</f>
        <v>0</v>
      </c>
      <c r="F11" s="37">
        <f>SUM(F9:F10)</f>
        <v>0</v>
      </c>
      <c r="G11" s="35">
        <f>SUM(G9:G10)</f>
        <v>0</v>
      </c>
    </row>
    <row r="12" spans="1:8" s="31" customFormat="1" ht="19.95" customHeight="1" x14ac:dyDescent="0.3">
      <c r="A12" s="28"/>
      <c r="B12" s="353" t="s">
        <v>153</v>
      </c>
      <c r="C12" s="353"/>
      <c r="D12" s="30"/>
      <c r="E12" s="29"/>
      <c r="F12" s="29"/>
      <c r="G12" s="29"/>
    </row>
    <row r="13" spans="1:8" s="41" customFormat="1" ht="16.2" customHeight="1" x14ac:dyDescent="0.3">
      <c r="A13" s="38"/>
      <c r="B13" s="355" t="s">
        <v>159</v>
      </c>
      <c r="C13" s="355"/>
      <c r="D13" s="39"/>
      <c r="E13" s="40"/>
      <c r="F13" s="40"/>
      <c r="G13" s="40"/>
    </row>
    <row r="14" spans="1:8" s="41" customFormat="1" ht="13.95" customHeight="1" x14ac:dyDescent="0.3">
      <c r="A14" s="38">
        <v>3210</v>
      </c>
      <c r="B14" s="350" t="s">
        <v>160</v>
      </c>
      <c r="C14" s="350"/>
      <c r="D14" s="42"/>
      <c r="E14" s="42"/>
      <c r="F14" s="43">
        <f>Berechnungen!E17+Berechnungen!G17</f>
        <v>2485</v>
      </c>
      <c r="G14" s="44"/>
      <c r="H14" s="41" t="s">
        <v>161</v>
      </c>
    </row>
    <row r="15" spans="1:8" s="41" customFormat="1" ht="13.95" customHeight="1" x14ac:dyDescent="0.3">
      <c r="A15" s="38">
        <v>3215</v>
      </c>
      <c r="B15" s="350" t="s">
        <v>162</v>
      </c>
      <c r="C15" s="350"/>
      <c r="D15" s="42"/>
      <c r="E15" s="42"/>
      <c r="F15" s="43">
        <v>0</v>
      </c>
      <c r="G15" s="44"/>
    </row>
    <row r="16" spans="1:8" s="41" customFormat="1" ht="13.95" customHeight="1" x14ac:dyDescent="0.3">
      <c r="A16" s="38">
        <v>3220</v>
      </c>
      <c r="B16" s="350" t="s">
        <v>163</v>
      </c>
      <c r="C16" s="350"/>
      <c r="D16" s="42"/>
      <c r="E16" s="42"/>
      <c r="F16" s="43">
        <v>0</v>
      </c>
      <c r="G16" s="44"/>
    </row>
    <row r="17" spans="1:8" s="41" customFormat="1" ht="28.2" customHeight="1" x14ac:dyDescent="0.3">
      <c r="A17" s="38">
        <v>3230</v>
      </c>
      <c r="B17" s="350" t="s">
        <v>164</v>
      </c>
      <c r="C17" s="350"/>
      <c r="D17" s="42"/>
      <c r="E17" s="42"/>
      <c r="F17" s="43">
        <v>0</v>
      </c>
      <c r="G17" s="44"/>
    </row>
    <row r="18" spans="1:8" s="41" customFormat="1" ht="28.2" customHeight="1" x14ac:dyDescent="0.3">
      <c r="A18" s="38">
        <v>3300</v>
      </c>
      <c r="B18" s="350" t="s">
        <v>165</v>
      </c>
      <c r="C18" s="350"/>
      <c r="D18" s="42"/>
      <c r="E18" s="42"/>
      <c r="F18" s="43">
        <v>0</v>
      </c>
      <c r="G18" s="44"/>
    </row>
    <row r="19" spans="1:8" s="41" customFormat="1" ht="13.95" customHeight="1" x14ac:dyDescent="0.3">
      <c r="A19" s="38">
        <v>3305</v>
      </c>
      <c r="B19" s="350" t="s">
        <v>166</v>
      </c>
      <c r="C19" s="350"/>
      <c r="D19" s="42"/>
      <c r="E19" s="42"/>
      <c r="F19" s="43">
        <v>0</v>
      </c>
      <c r="G19" s="44"/>
    </row>
    <row r="20" spans="1:8" s="41" customFormat="1" ht="13.95" customHeight="1" x14ac:dyDescent="0.3">
      <c r="A20" s="38">
        <v>3310</v>
      </c>
      <c r="B20" s="350" t="s">
        <v>167</v>
      </c>
      <c r="C20" s="350"/>
      <c r="D20" s="42"/>
      <c r="E20" s="42"/>
      <c r="F20" s="43">
        <v>0</v>
      </c>
      <c r="G20" s="44"/>
    </row>
    <row r="21" spans="1:8" s="41" customFormat="1" ht="13.95" customHeight="1" x14ac:dyDescent="0.3">
      <c r="A21" s="38">
        <v>3325</v>
      </c>
      <c r="B21" s="350" t="s">
        <v>168</v>
      </c>
      <c r="C21" s="350"/>
      <c r="D21" s="42"/>
      <c r="E21" s="42"/>
      <c r="F21" s="43">
        <v>0</v>
      </c>
      <c r="G21" s="44"/>
    </row>
    <row r="22" spans="1:8" s="41" customFormat="1" ht="13.95" customHeight="1" x14ac:dyDescent="0.3">
      <c r="A22" s="38">
        <v>3330</v>
      </c>
      <c r="B22" s="350" t="s">
        <v>169</v>
      </c>
      <c r="C22" s="350"/>
      <c r="D22" s="42"/>
      <c r="E22" s="42"/>
      <c r="F22" s="43">
        <v>0</v>
      </c>
      <c r="G22" s="44"/>
    </row>
    <row r="23" spans="1:8" s="41" customFormat="1" ht="13.95" customHeight="1" x14ac:dyDescent="0.3">
      <c r="A23" s="38">
        <v>3345</v>
      </c>
      <c r="B23" s="350" t="s">
        <v>170</v>
      </c>
      <c r="C23" s="350"/>
      <c r="D23" s="42"/>
      <c r="E23" s="42"/>
      <c r="F23" s="43">
        <v>0</v>
      </c>
      <c r="G23" s="44"/>
    </row>
    <row r="24" spans="1:8" ht="16.2" customHeight="1" x14ac:dyDescent="0.25">
      <c r="A24" s="28"/>
      <c r="B24" s="354" t="s">
        <v>159</v>
      </c>
      <c r="C24" s="354"/>
      <c r="D24" s="45"/>
      <c r="E24" s="46"/>
      <c r="F24" s="37">
        <f>SUM(F14:F23)</f>
        <v>2485</v>
      </c>
      <c r="G24" s="47"/>
    </row>
    <row r="25" spans="1:8" s="31" customFormat="1" ht="19.95" customHeight="1" x14ac:dyDescent="0.3">
      <c r="A25" s="28"/>
      <c r="B25" s="351" t="s">
        <v>171</v>
      </c>
      <c r="C25" s="351"/>
      <c r="D25" s="30"/>
      <c r="E25" s="29"/>
      <c r="F25" s="29"/>
      <c r="G25" s="29"/>
    </row>
    <row r="26" spans="1:8" s="41" customFormat="1" ht="13.95" customHeight="1" x14ac:dyDescent="0.3">
      <c r="A26" s="38">
        <v>3400</v>
      </c>
      <c r="B26" s="350" t="s">
        <v>172</v>
      </c>
      <c r="C26" s="350"/>
      <c r="D26" s="42"/>
      <c r="E26" s="42"/>
      <c r="F26" s="43">
        <f>Berechnungen!I17</f>
        <v>750</v>
      </c>
      <c r="G26" s="44"/>
      <c r="H26" s="41" t="s">
        <v>161</v>
      </c>
    </row>
    <row r="27" spans="1:8" ht="13.95" customHeight="1" x14ac:dyDescent="0.2">
      <c r="A27" s="28">
        <v>3401</v>
      </c>
      <c r="B27" s="350" t="s">
        <v>173</v>
      </c>
      <c r="C27" s="350"/>
      <c r="D27" s="48"/>
      <c r="E27" s="48"/>
      <c r="F27" s="43">
        <v>0</v>
      </c>
      <c r="G27" s="49"/>
    </row>
    <row r="28" spans="1:8" ht="13.95" customHeight="1" x14ac:dyDescent="0.2">
      <c r="A28" s="28">
        <v>3406</v>
      </c>
      <c r="B28" s="350" t="s">
        <v>174</v>
      </c>
      <c r="C28" s="350"/>
      <c r="D28" s="48"/>
      <c r="E28" s="48"/>
      <c r="F28" s="43">
        <v>0</v>
      </c>
      <c r="G28" s="49"/>
    </row>
    <row r="29" spans="1:8" ht="13.95" customHeight="1" x14ac:dyDescent="0.2">
      <c r="A29" s="28">
        <v>3410</v>
      </c>
      <c r="B29" s="350" t="s">
        <v>175</v>
      </c>
      <c r="C29" s="350"/>
      <c r="D29" s="48"/>
      <c r="E29" s="48"/>
      <c r="F29" s="43">
        <f>Berechnungen!H17</f>
        <v>1400</v>
      </c>
      <c r="G29" s="49"/>
      <c r="H29" s="41" t="s">
        <v>161</v>
      </c>
    </row>
    <row r="30" spans="1:8" ht="13.95" customHeight="1" x14ac:dyDescent="0.2">
      <c r="A30" s="28">
        <v>3411</v>
      </c>
      <c r="B30" s="350" t="s">
        <v>176</v>
      </c>
      <c r="C30" s="350"/>
      <c r="D30" s="48"/>
      <c r="E30" s="48"/>
      <c r="F30" s="43">
        <v>0</v>
      </c>
      <c r="G30" s="49"/>
    </row>
    <row r="31" spans="1:8" ht="13.95" customHeight="1" x14ac:dyDescent="0.2">
      <c r="A31" s="28">
        <v>3420</v>
      </c>
      <c r="B31" s="350" t="s">
        <v>177</v>
      </c>
      <c r="C31" s="350"/>
      <c r="D31" s="48"/>
      <c r="E31" s="48"/>
      <c r="F31" s="43">
        <v>0</v>
      </c>
      <c r="G31" s="49"/>
    </row>
    <row r="32" spans="1:8" ht="13.95" customHeight="1" x14ac:dyDescent="0.2">
      <c r="A32" s="28">
        <v>3421</v>
      </c>
      <c r="B32" s="350" t="s">
        <v>178</v>
      </c>
      <c r="C32" s="350"/>
      <c r="D32" s="48"/>
      <c r="E32" s="48"/>
      <c r="F32" s="43">
        <v>0</v>
      </c>
      <c r="G32" s="49"/>
    </row>
    <row r="33" spans="1:7" ht="13.95" customHeight="1" x14ac:dyDescent="0.2">
      <c r="A33" s="28">
        <v>3430</v>
      </c>
      <c r="B33" s="350" t="s">
        <v>179</v>
      </c>
      <c r="C33" s="350"/>
      <c r="D33" s="48"/>
      <c r="E33" s="48"/>
      <c r="F33" s="43">
        <v>0</v>
      </c>
      <c r="G33" s="49"/>
    </row>
    <row r="34" spans="1:7" s="41" customFormat="1" ht="28.2" customHeight="1" x14ac:dyDescent="0.3">
      <c r="A34" s="38">
        <v>3440</v>
      </c>
      <c r="B34" s="350" t="s">
        <v>180</v>
      </c>
      <c r="C34" s="350"/>
      <c r="D34" s="42"/>
      <c r="E34" s="42"/>
      <c r="F34" s="43">
        <v>0</v>
      </c>
      <c r="G34" s="44"/>
    </row>
    <row r="35" spans="1:7" ht="13.95" customHeight="1" x14ac:dyDescent="0.2">
      <c r="A35" s="28">
        <v>3441</v>
      </c>
      <c r="B35" s="350" t="s">
        <v>181</v>
      </c>
      <c r="C35" s="350"/>
      <c r="D35" s="48"/>
      <c r="E35" s="48"/>
      <c r="F35" s="43">
        <v>0</v>
      </c>
      <c r="G35" s="49"/>
    </row>
    <row r="36" spans="1:7" ht="13.95" customHeight="1" x14ac:dyDescent="0.2">
      <c r="A36" s="28">
        <v>3450</v>
      </c>
      <c r="B36" s="350" t="s">
        <v>182</v>
      </c>
      <c r="C36" s="350"/>
      <c r="D36" s="48"/>
      <c r="E36" s="48"/>
      <c r="F36" s="43">
        <v>0</v>
      </c>
      <c r="G36" s="49"/>
    </row>
    <row r="37" spans="1:7" ht="13.95" customHeight="1" x14ac:dyDescent="0.2">
      <c r="A37" s="28">
        <v>3460</v>
      </c>
      <c r="B37" s="350" t="s">
        <v>183</v>
      </c>
      <c r="C37" s="350"/>
      <c r="D37" s="48"/>
      <c r="E37" s="48"/>
      <c r="F37" s="43">
        <v>0</v>
      </c>
      <c r="G37" s="49"/>
    </row>
    <row r="38" spans="1:7" ht="13.95" customHeight="1" x14ac:dyDescent="0.2">
      <c r="A38" s="28">
        <v>3470</v>
      </c>
      <c r="B38" s="350" t="s">
        <v>184</v>
      </c>
      <c r="C38" s="350"/>
      <c r="D38" s="48"/>
      <c r="E38" s="48"/>
      <c r="F38" s="43">
        <v>0</v>
      </c>
      <c r="G38" s="49"/>
    </row>
    <row r="39" spans="1:7" ht="13.95" customHeight="1" x14ac:dyDescent="0.2">
      <c r="A39" s="28">
        <v>3471</v>
      </c>
      <c r="B39" s="350" t="s">
        <v>185</v>
      </c>
      <c r="C39" s="350"/>
      <c r="D39" s="48"/>
      <c r="E39" s="48"/>
      <c r="F39" s="43">
        <v>0</v>
      </c>
      <c r="G39" s="49"/>
    </row>
    <row r="40" spans="1:7" ht="13.95" customHeight="1" x14ac:dyDescent="0.2">
      <c r="A40" s="28">
        <v>3490</v>
      </c>
      <c r="B40" s="350" t="s">
        <v>186</v>
      </c>
      <c r="C40" s="350"/>
      <c r="D40" s="48"/>
      <c r="E40" s="48"/>
      <c r="F40" s="43">
        <v>0</v>
      </c>
      <c r="G40" s="49"/>
    </row>
    <row r="41" spans="1:7" ht="13.95" customHeight="1" x14ac:dyDescent="0.2">
      <c r="A41" s="28">
        <v>3491</v>
      </c>
      <c r="B41" s="350" t="s">
        <v>187</v>
      </c>
      <c r="C41" s="350"/>
      <c r="D41" s="48"/>
      <c r="E41" s="48"/>
      <c r="F41" s="43">
        <v>0</v>
      </c>
      <c r="G41" s="49"/>
    </row>
    <row r="42" spans="1:7" ht="16.2" customHeight="1" x14ac:dyDescent="0.25">
      <c r="A42" s="28"/>
      <c r="B42" s="351" t="s">
        <v>188</v>
      </c>
      <c r="C42" s="351"/>
      <c r="D42" s="45"/>
      <c r="E42" s="46"/>
      <c r="F42" s="37">
        <f>SUM(F26:F41)</f>
        <v>2150</v>
      </c>
      <c r="G42" s="47"/>
    </row>
    <row r="43" spans="1:7" s="31" customFormat="1" ht="19.95" customHeight="1" x14ac:dyDescent="0.3">
      <c r="A43" s="28"/>
      <c r="B43" s="353" t="s">
        <v>152</v>
      </c>
      <c r="C43" s="353"/>
      <c r="D43" s="30"/>
      <c r="E43" s="29"/>
      <c r="F43" s="29"/>
      <c r="G43" s="29"/>
    </row>
    <row r="44" spans="1:7" ht="13.95" customHeight="1" x14ac:dyDescent="0.2">
      <c r="A44" s="28">
        <v>4000</v>
      </c>
      <c r="B44" s="350" t="s">
        <v>189</v>
      </c>
      <c r="C44" s="350"/>
      <c r="D44" s="48"/>
      <c r="E44" s="33">
        <v>0</v>
      </c>
      <c r="F44" s="48"/>
      <c r="G44" s="49"/>
    </row>
    <row r="45" spans="1:7" ht="13.95" customHeight="1" x14ac:dyDescent="0.2">
      <c r="A45" s="28">
        <v>4002</v>
      </c>
      <c r="B45" s="350" t="s">
        <v>190</v>
      </c>
      <c r="C45" s="350"/>
      <c r="D45" s="48"/>
      <c r="E45" s="33">
        <f>Berechnungen!J17</f>
        <v>3500</v>
      </c>
      <c r="F45" s="48"/>
      <c r="G45" s="49"/>
    </row>
    <row r="46" spans="1:7" ht="13.95" customHeight="1" x14ac:dyDescent="0.2">
      <c r="A46" s="28">
        <v>4004</v>
      </c>
      <c r="B46" s="350" t="s">
        <v>191</v>
      </c>
      <c r="C46" s="350"/>
      <c r="D46" s="48"/>
      <c r="E46" s="33">
        <v>0</v>
      </c>
      <c r="F46" s="48"/>
      <c r="G46" s="49"/>
    </row>
    <row r="47" spans="1:7" ht="13.95" customHeight="1" x14ac:dyDescent="0.2">
      <c r="A47" s="28">
        <v>4110</v>
      </c>
      <c r="B47" s="350" t="s">
        <v>192</v>
      </c>
      <c r="C47" s="350"/>
      <c r="D47" s="48"/>
      <c r="E47" s="33">
        <v>0</v>
      </c>
      <c r="F47" s="48"/>
      <c r="G47" s="49"/>
    </row>
    <row r="48" spans="1:7" ht="16.2" customHeight="1" x14ac:dyDescent="0.2">
      <c r="A48" s="28"/>
      <c r="B48" s="351" t="s">
        <v>152</v>
      </c>
      <c r="C48" s="351"/>
      <c r="D48" s="351"/>
      <c r="E48" s="50">
        <f>SUM(E44:E47)</f>
        <v>3500</v>
      </c>
      <c r="F48" s="51"/>
      <c r="G48" s="49"/>
    </row>
    <row r="49" spans="1:7" ht="25.2" customHeight="1" x14ac:dyDescent="0.2">
      <c r="A49" s="28"/>
      <c r="B49" s="352" t="s">
        <v>193</v>
      </c>
      <c r="C49" s="352"/>
      <c r="D49" s="51"/>
      <c r="E49" s="50">
        <f>E48</f>
        <v>3500</v>
      </c>
      <c r="F49" s="52">
        <f>F42+F24</f>
        <v>4635</v>
      </c>
      <c r="G49" s="50">
        <f>E49-F49</f>
        <v>-1135</v>
      </c>
    </row>
    <row r="50" spans="1:7" x14ac:dyDescent="0.2">
      <c r="D50" s="49"/>
      <c r="E50" s="49"/>
      <c r="F50" s="49"/>
      <c r="G50" s="49"/>
    </row>
    <row r="51" spans="1:7" x14ac:dyDescent="0.2">
      <c r="D51" s="49"/>
      <c r="E51" s="49"/>
      <c r="F51" s="49"/>
      <c r="G51" s="49"/>
    </row>
    <row r="52" spans="1:7" x14ac:dyDescent="0.2">
      <c r="D52" s="49"/>
      <c r="E52" s="49"/>
      <c r="F52" s="49"/>
      <c r="G52" s="49"/>
    </row>
    <row r="53" spans="1:7" x14ac:dyDescent="0.2">
      <c r="D53" s="49"/>
      <c r="E53" s="49"/>
      <c r="F53" s="49"/>
      <c r="G53" s="49"/>
    </row>
    <row r="54" spans="1:7" x14ac:dyDescent="0.2">
      <c r="D54" s="49"/>
      <c r="E54" s="49"/>
      <c r="F54" s="49"/>
      <c r="G54" s="49"/>
    </row>
    <row r="55" spans="1:7" x14ac:dyDescent="0.2">
      <c r="D55" s="49"/>
      <c r="E55" s="49"/>
      <c r="F55" s="49"/>
      <c r="G55" s="49"/>
    </row>
    <row r="56" spans="1:7" x14ac:dyDescent="0.2">
      <c r="D56" s="49"/>
      <c r="E56" s="49"/>
      <c r="F56" s="49"/>
      <c r="G56" s="49"/>
    </row>
    <row r="57" spans="1:7" x14ac:dyDescent="0.2">
      <c r="D57" s="49"/>
      <c r="E57" s="49"/>
      <c r="F57" s="49"/>
      <c r="G57" s="49"/>
    </row>
    <row r="58" spans="1:7" x14ac:dyDescent="0.2">
      <c r="D58" s="49"/>
      <c r="E58" s="49"/>
      <c r="F58" s="49"/>
      <c r="G58" s="49"/>
    </row>
    <row r="59" spans="1:7" x14ac:dyDescent="0.2">
      <c r="D59" s="49"/>
      <c r="E59" s="49"/>
      <c r="F59" s="49"/>
      <c r="G59" s="49"/>
    </row>
    <row r="60" spans="1:7" x14ac:dyDescent="0.2">
      <c r="D60" s="49"/>
      <c r="E60" s="49"/>
      <c r="F60" s="49"/>
      <c r="G60" s="49"/>
    </row>
    <row r="61" spans="1:7" x14ac:dyDescent="0.2">
      <c r="D61" s="49"/>
      <c r="E61" s="49"/>
      <c r="F61" s="49"/>
      <c r="G61" s="49"/>
    </row>
    <row r="62" spans="1:7" x14ac:dyDescent="0.2">
      <c r="D62" s="49"/>
      <c r="E62" s="49"/>
      <c r="F62" s="49"/>
      <c r="G62" s="49"/>
    </row>
    <row r="63" spans="1:7" x14ac:dyDescent="0.2">
      <c r="D63" s="49"/>
      <c r="E63" s="49"/>
      <c r="F63" s="49"/>
      <c r="G63" s="49"/>
    </row>
    <row r="64" spans="1:7" x14ac:dyDescent="0.2">
      <c r="D64" s="49"/>
      <c r="E64" s="49"/>
      <c r="F64" s="49"/>
      <c r="G64" s="49"/>
    </row>
    <row r="65" spans="4:7" x14ac:dyDescent="0.2">
      <c r="D65" s="49"/>
      <c r="E65" s="49"/>
      <c r="F65" s="49"/>
      <c r="G65" s="49"/>
    </row>
    <row r="66" spans="4:7" x14ac:dyDescent="0.2">
      <c r="D66" s="49"/>
      <c r="E66" s="49"/>
      <c r="F66" s="49"/>
      <c r="G66" s="49"/>
    </row>
    <row r="67" spans="4:7" x14ac:dyDescent="0.2">
      <c r="D67" s="49"/>
      <c r="E67" s="49"/>
      <c r="F67" s="49"/>
      <c r="G67" s="49"/>
    </row>
    <row r="68" spans="4:7" x14ac:dyDescent="0.2">
      <c r="D68" s="49"/>
      <c r="E68" s="49"/>
      <c r="F68" s="49"/>
      <c r="G68" s="49"/>
    </row>
    <row r="69" spans="4:7" x14ac:dyDescent="0.2">
      <c r="D69" s="49"/>
      <c r="E69" s="49"/>
      <c r="F69" s="49"/>
      <c r="G69" s="49"/>
    </row>
    <row r="70" spans="4:7" x14ac:dyDescent="0.2">
      <c r="D70" s="49"/>
      <c r="E70" s="49"/>
      <c r="F70" s="49"/>
      <c r="G70" s="49"/>
    </row>
    <row r="71" spans="4:7" x14ac:dyDescent="0.2">
      <c r="D71" s="49"/>
      <c r="E71" s="49"/>
      <c r="F71" s="49"/>
      <c r="G71" s="49"/>
    </row>
    <row r="72" spans="4:7" x14ac:dyDescent="0.2">
      <c r="D72" s="49"/>
      <c r="E72" s="49"/>
      <c r="F72" s="49"/>
      <c r="G72" s="49"/>
    </row>
    <row r="73" spans="4:7" x14ac:dyDescent="0.2">
      <c r="D73" s="49"/>
      <c r="E73" s="49"/>
      <c r="F73" s="49"/>
      <c r="G73" s="49"/>
    </row>
    <row r="74" spans="4:7" x14ac:dyDescent="0.2">
      <c r="D74" s="49"/>
      <c r="E74" s="49"/>
      <c r="F74" s="49"/>
      <c r="G74" s="49"/>
    </row>
    <row r="75" spans="4:7" x14ac:dyDescent="0.2">
      <c r="D75" s="49"/>
      <c r="E75" s="49"/>
      <c r="F75" s="49"/>
      <c r="G75" s="49"/>
    </row>
    <row r="76" spans="4:7" x14ac:dyDescent="0.2">
      <c r="D76" s="49"/>
      <c r="E76" s="49"/>
      <c r="F76" s="49"/>
      <c r="G76" s="49"/>
    </row>
    <row r="77" spans="4:7" x14ac:dyDescent="0.2">
      <c r="D77" s="49"/>
      <c r="E77" s="49"/>
      <c r="F77" s="49"/>
      <c r="G77" s="49"/>
    </row>
    <row r="78" spans="4:7" x14ac:dyDescent="0.2">
      <c r="D78" s="49"/>
      <c r="E78" s="49"/>
      <c r="F78" s="49"/>
      <c r="G78" s="49"/>
    </row>
  </sheetData>
  <mergeCells count="48">
    <mergeCell ref="B8:C8"/>
    <mergeCell ref="A1:B1"/>
    <mergeCell ref="C1:F1"/>
    <mergeCell ref="A2:B2"/>
    <mergeCell ref="A3:B3"/>
    <mergeCell ref="B6:C6"/>
    <mergeCell ref="C2:F3"/>
    <mergeCell ref="B20:C20"/>
    <mergeCell ref="B9:C9"/>
    <mergeCell ref="B10:C10"/>
    <mergeCell ref="B11:C11"/>
    <mergeCell ref="B12:C12"/>
    <mergeCell ref="B13:C13"/>
    <mergeCell ref="B14:C14"/>
    <mergeCell ref="B15:C15"/>
    <mergeCell ref="B16:C16"/>
    <mergeCell ref="B17:C17"/>
    <mergeCell ref="B18:C18"/>
    <mergeCell ref="B19:C19"/>
    <mergeCell ref="B32:C32"/>
    <mergeCell ref="B21:C21"/>
    <mergeCell ref="B22:C22"/>
    <mergeCell ref="B23:C23"/>
    <mergeCell ref="B24:C24"/>
    <mergeCell ref="B25:C25"/>
    <mergeCell ref="B26:C26"/>
    <mergeCell ref="B27:C27"/>
    <mergeCell ref="B28:C28"/>
    <mergeCell ref="B29:C29"/>
    <mergeCell ref="B30:C30"/>
    <mergeCell ref="B31:C31"/>
    <mergeCell ref="B44:C44"/>
    <mergeCell ref="B33:C33"/>
    <mergeCell ref="B34:C34"/>
    <mergeCell ref="B35:C35"/>
    <mergeCell ref="B36:C36"/>
    <mergeCell ref="B37:C37"/>
    <mergeCell ref="B38:C38"/>
    <mergeCell ref="B39:C39"/>
    <mergeCell ref="B40:C40"/>
    <mergeCell ref="B41:C41"/>
    <mergeCell ref="B42:C42"/>
    <mergeCell ref="B43:C43"/>
    <mergeCell ref="B45:C45"/>
    <mergeCell ref="B46:C46"/>
    <mergeCell ref="B47:C47"/>
    <mergeCell ref="B48:D48"/>
    <mergeCell ref="B49:C49"/>
  </mergeCells>
  <conditionalFormatting sqref="G49">
    <cfRule type="cellIs" dxfId="0" priority="1" operator="lessThan">
      <formula>0</formula>
    </cfRule>
  </conditionalFormatting>
  <pageMargins left="0.70866141732283472" right="0.39370078740157483" top="0.39370078740157483" bottom="0.3937007874015748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AF7C5-F1BE-405A-A9CD-EF5ACF92D77B}">
  <sheetPr codeName="Tabelle7">
    <tabColor theme="9" tint="0.59999389629810485"/>
  </sheetPr>
  <dimension ref="A1:J33"/>
  <sheetViews>
    <sheetView workbookViewId="0">
      <pane ySplit="5" topLeftCell="A6" activePane="bottomLeft" state="frozen"/>
      <selection activeCell="I40" sqref="I40"/>
      <selection pane="bottomLeft" activeCell="E24" sqref="E24"/>
    </sheetView>
  </sheetViews>
  <sheetFormatPr baseColWidth="10" defaultColWidth="11.5546875" defaultRowHeight="12.6" x14ac:dyDescent="0.2"/>
  <cols>
    <col min="1" max="1" width="19.6640625" style="19" customWidth="1"/>
    <col min="2" max="2" width="7.44140625" style="19" bestFit="1" customWidth="1"/>
    <col min="3" max="3" width="6.88671875" style="19" bestFit="1" customWidth="1"/>
    <col min="4" max="4" width="7.6640625" style="19" customWidth="1"/>
    <col min="5" max="5" width="10.6640625" style="19" customWidth="1"/>
    <col min="6" max="6" width="7.6640625" style="19" customWidth="1"/>
    <col min="7" max="8" width="10.6640625" style="19" customWidth="1"/>
    <col min="9" max="9" width="14.6640625" style="54" customWidth="1"/>
    <col min="10" max="10" width="12.6640625" style="19" customWidth="1"/>
    <col min="11" max="11" width="11.5546875" style="19"/>
    <col min="12" max="12" width="35.6640625" style="19" customWidth="1"/>
    <col min="13" max="16384" width="11.5546875" style="19"/>
  </cols>
  <sheetData>
    <row r="1" spans="1:10" ht="45" customHeight="1" x14ac:dyDescent="0.3">
      <c r="A1" s="53"/>
      <c r="B1" s="252" t="s">
        <v>120</v>
      </c>
      <c r="C1" s="252"/>
      <c r="D1" s="252"/>
      <c r="E1" s="252"/>
      <c r="F1" s="252"/>
      <c r="G1" s="252"/>
      <c r="H1" s="252"/>
    </row>
    <row r="2" spans="1:10" ht="10.199999999999999" customHeight="1" x14ac:dyDescent="0.2">
      <c r="A2" s="20" t="s">
        <v>1</v>
      </c>
      <c r="B2" s="262" t="str">
        <f>Anmeldung!D2</f>
        <v>"Lagerart" - "Wer" ("wo")</v>
      </c>
      <c r="C2" s="262"/>
      <c r="D2" s="262"/>
      <c r="E2" s="262"/>
      <c r="F2" s="262"/>
      <c r="G2" s="262"/>
      <c r="H2" s="262"/>
    </row>
    <row r="3" spans="1:10" ht="10.199999999999999" customHeight="1" x14ac:dyDescent="0.2">
      <c r="A3" s="21" t="s">
        <v>2</v>
      </c>
      <c r="B3" s="262"/>
      <c r="C3" s="262"/>
      <c r="D3" s="262"/>
      <c r="E3" s="262"/>
      <c r="F3" s="262"/>
      <c r="G3" s="262"/>
      <c r="H3" s="262"/>
    </row>
    <row r="4" spans="1:10" ht="6" customHeight="1" x14ac:dyDescent="0.2">
      <c r="A4" s="23"/>
      <c r="B4" s="23"/>
      <c r="C4" s="23"/>
      <c r="D4" s="23"/>
      <c r="E4" s="23"/>
      <c r="F4" s="23"/>
      <c r="G4" s="23"/>
      <c r="H4" s="23"/>
      <c r="I4" s="55"/>
    </row>
    <row r="5" spans="1:10" ht="6" customHeight="1" x14ac:dyDescent="0.2"/>
    <row r="6" spans="1:10" x14ac:dyDescent="0.2">
      <c r="A6" s="56" t="s">
        <v>218</v>
      </c>
      <c r="C6" s="49"/>
      <c r="D6" s="49"/>
      <c r="E6" s="49"/>
      <c r="F6" s="49"/>
      <c r="G6" s="49"/>
      <c r="H6" s="49"/>
      <c r="I6" s="57"/>
    </row>
    <row r="7" spans="1:10" ht="6" customHeight="1" x14ac:dyDescent="0.2">
      <c r="C7" s="49"/>
      <c r="D7" s="49"/>
      <c r="E7" s="49"/>
      <c r="F7" s="49"/>
      <c r="G7" s="49"/>
      <c r="H7" s="49"/>
      <c r="I7" s="57"/>
    </row>
    <row r="8" spans="1:10" ht="25.2" x14ac:dyDescent="0.2">
      <c r="B8" s="27" t="s">
        <v>219</v>
      </c>
      <c r="C8" s="58" t="s">
        <v>220</v>
      </c>
      <c r="D8" s="356" t="s">
        <v>221</v>
      </c>
      <c r="E8" s="356"/>
      <c r="F8" s="356" t="s">
        <v>222</v>
      </c>
      <c r="G8" s="356"/>
      <c r="H8" s="59" t="s">
        <v>223</v>
      </c>
      <c r="I8" s="60" t="s">
        <v>224</v>
      </c>
      <c r="J8" s="60" t="s">
        <v>225</v>
      </c>
    </row>
    <row r="9" spans="1:10" x14ac:dyDescent="0.2">
      <c r="A9" s="19" t="s">
        <v>226</v>
      </c>
      <c r="C9" s="49"/>
      <c r="D9" s="54" t="s">
        <v>227</v>
      </c>
      <c r="F9" s="54" t="s">
        <v>227</v>
      </c>
      <c r="H9" s="61">
        <v>8</v>
      </c>
      <c r="I9" s="57">
        <v>15</v>
      </c>
      <c r="J9" s="61">
        <v>20</v>
      </c>
    </row>
    <row r="10" spans="1:10" ht="6" customHeight="1" x14ac:dyDescent="0.2">
      <c r="C10" s="49"/>
      <c r="H10" s="49"/>
      <c r="I10" s="57"/>
      <c r="J10" s="49"/>
    </row>
    <row r="11" spans="1:10" x14ac:dyDescent="0.2">
      <c r="A11" s="19" t="s">
        <v>228</v>
      </c>
      <c r="B11" s="19">
        <v>5</v>
      </c>
      <c r="C11" s="62">
        <f>Anmeldung!H15</f>
        <v>7</v>
      </c>
      <c r="D11" s="49">
        <v>15</v>
      </c>
      <c r="E11" s="49">
        <f>B11*C11*D11</f>
        <v>525</v>
      </c>
      <c r="F11" s="49">
        <v>2</v>
      </c>
      <c r="G11" s="49">
        <f>B11*C11*F11</f>
        <v>70</v>
      </c>
      <c r="H11" s="49">
        <f>B11*C11*$H$9</f>
        <v>280</v>
      </c>
      <c r="I11" s="57">
        <f>IF(C11=1,B11*$I$9,B11*2*$I$9)</f>
        <v>150</v>
      </c>
      <c r="J11" s="49">
        <f>IF(C11&lt;=7,C11*$J$9*B11,7*$J$9*B11)</f>
        <v>700</v>
      </c>
    </row>
    <row r="12" spans="1:10" x14ac:dyDescent="0.2">
      <c r="A12" s="19" t="s">
        <v>229</v>
      </c>
      <c r="B12" s="19">
        <v>5</v>
      </c>
      <c r="C12" s="62">
        <f>C$11</f>
        <v>7</v>
      </c>
      <c r="D12" s="49">
        <v>10</v>
      </c>
      <c r="E12" s="49">
        <f t="shared" ref="E12:E15" si="0">B12*C12*D12</f>
        <v>350</v>
      </c>
      <c r="F12" s="49">
        <v>1</v>
      </c>
      <c r="G12" s="49">
        <f t="shared" ref="G12:G15" si="1">B12*C12*F12</f>
        <v>35</v>
      </c>
      <c r="H12" s="49">
        <f t="shared" ref="H12:H15" si="2">B12*C12*$H$9</f>
        <v>280</v>
      </c>
      <c r="I12" s="57">
        <f t="shared" ref="I12:I15" si="3">IF(C12=1,B12*$I$9,B12*2*$I$9)</f>
        <v>150</v>
      </c>
      <c r="J12" s="49">
        <f>IF(C12&lt;=7,C12*$J$9*B12,7*$J$9*B12)</f>
        <v>700</v>
      </c>
    </row>
    <row r="13" spans="1:10" x14ac:dyDescent="0.2">
      <c r="A13" s="19" t="s">
        <v>230</v>
      </c>
      <c r="B13" s="19">
        <v>5</v>
      </c>
      <c r="C13" s="62">
        <f t="shared" ref="C13:C15" si="4">C$11</f>
        <v>7</v>
      </c>
      <c r="D13" s="49">
        <v>12</v>
      </c>
      <c r="E13" s="49">
        <f t="shared" si="0"/>
        <v>420</v>
      </c>
      <c r="F13" s="49">
        <v>1</v>
      </c>
      <c r="G13" s="49">
        <f t="shared" si="1"/>
        <v>35</v>
      </c>
      <c r="H13" s="49">
        <f t="shared" si="2"/>
        <v>280</v>
      </c>
      <c r="I13" s="57">
        <f t="shared" si="3"/>
        <v>150</v>
      </c>
      <c r="J13" s="49">
        <f>IF(C13&lt;=7,C13*$J$9*B13,7*$J$9*B13)</f>
        <v>700</v>
      </c>
    </row>
    <row r="14" spans="1:10" x14ac:dyDescent="0.2">
      <c r="A14" s="19" t="s">
        <v>231</v>
      </c>
      <c r="B14" s="19">
        <v>5</v>
      </c>
      <c r="C14" s="62">
        <f t="shared" si="4"/>
        <v>7</v>
      </c>
      <c r="D14" s="49">
        <v>12</v>
      </c>
      <c r="E14" s="49">
        <f t="shared" si="0"/>
        <v>420</v>
      </c>
      <c r="F14" s="49">
        <v>1</v>
      </c>
      <c r="G14" s="49">
        <f t="shared" si="1"/>
        <v>35</v>
      </c>
      <c r="H14" s="49">
        <f t="shared" si="2"/>
        <v>280</v>
      </c>
      <c r="I14" s="57">
        <f t="shared" si="3"/>
        <v>150</v>
      </c>
      <c r="J14" s="49">
        <f>IF(C14&lt;=7,C14*$J$9*B14,7*$J$9*B14)</f>
        <v>700</v>
      </c>
    </row>
    <row r="15" spans="1:10" x14ac:dyDescent="0.2">
      <c r="A15" s="19" t="s">
        <v>232</v>
      </c>
      <c r="B15" s="19">
        <v>5</v>
      </c>
      <c r="C15" s="62">
        <f t="shared" si="4"/>
        <v>7</v>
      </c>
      <c r="D15" s="49">
        <v>15</v>
      </c>
      <c r="E15" s="49">
        <f t="shared" si="0"/>
        <v>525</v>
      </c>
      <c r="F15" s="49">
        <v>2</v>
      </c>
      <c r="G15" s="49">
        <f t="shared" si="1"/>
        <v>70</v>
      </c>
      <c r="H15" s="49">
        <f t="shared" si="2"/>
        <v>280</v>
      </c>
      <c r="I15" s="57">
        <f t="shared" si="3"/>
        <v>150</v>
      </c>
      <c r="J15" s="49">
        <f>IF(C15&lt;=7,C15*$J$9*B15,7*$J$9*B15)</f>
        <v>700</v>
      </c>
    </row>
    <row r="16" spans="1:10" ht="6" customHeight="1" x14ac:dyDescent="0.2">
      <c r="C16" s="49"/>
      <c r="H16" s="49"/>
      <c r="I16" s="57"/>
      <c r="J16" s="49"/>
    </row>
    <row r="17" spans="1:10" x14ac:dyDescent="0.2">
      <c r="A17" s="19" t="s">
        <v>233</v>
      </c>
      <c r="B17" s="19">
        <f>SUM(B11:B16)</f>
        <v>25</v>
      </c>
      <c r="C17" s="49"/>
      <c r="E17" s="49">
        <f>SUM(E11:E16)</f>
        <v>2240</v>
      </c>
      <c r="F17" s="49"/>
      <c r="G17" s="49">
        <f>SUM(G11:G16)</f>
        <v>245</v>
      </c>
      <c r="H17" s="49">
        <f>SUM(H11:H16)</f>
        <v>1400</v>
      </c>
      <c r="I17" s="49">
        <f>SUM(I11:I16)</f>
        <v>750</v>
      </c>
      <c r="J17" s="49">
        <f>SUM(J11:J16)</f>
        <v>3500</v>
      </c>
    </row>
    <row r="18" spans="1:10" x14ac:dyDescent="0.2">
      <c r="C18" s="49"/>
      <c r="D18" s="67" t="s">
        <v>234</v>
      </c>
      <c r="E18" s="49">
        <f>E17+G17</f>
        <v>2485</v>
      </c>
      <c r="F18" s="49"/>
      <c r="G18" s="49"/>
      <c r="H18" s="49"/>
      <c r="I18" s="57"/>
    </row>
    <row r="19" spans="1:10" x14ac:dyDescent="0.2">
      <c r="C19" s="49"/>
      <c r="D19" s="49"/>
      <c r="E19" s="49"/>
      <c r="F19" s="49"/>
      <c r="G19" s="49"/>
      <c r="H19" s="49"/>
      <c r="I19" s="57"/>
    </row>
    <row r="20" spans="1:10" x14ac:dyDescent="0.2">
      <c r="C20" s="49"/>
      <c r="D20" s="49"/>
      <c r="E20" s="49"/>
      <c r="F20" s="49"/>
      <c r="G20" s="49"/>
      <c r="H20" s="49"/>
      <c r="I20" s="57"/>
    </row>
    <row r="21" spans="1:10" x14ac:dyDescent="0.2">
      <c r="C21" s="49"/>
      <c r="D21" s="49"/>
      <c r="E21" s="49"/>
      <c r="F21" s="49"/>
      <c r="G21" s="49"/>
      <c r="H21" s="49"/>
      <c r="I21" s="57"/>
    </row>
    <row r="22" spans="1:10" x14ac:dyDescent="0.2">
      <c r="C22" s="49"/>
      <c r="D22" s="49"/>
      <c r="E22" s="49"/>
      <c r="F22" s="49"/>
      <c r="G22" s="49"/>
      <c r="H22" s="49"/>
      <c r="I22" s="57"/>
    </row>
    <row r="23" spans="1:10" x14ac:dyDescent="0.2">
      <c r="C23" s="49"/>
      <c r="D23" s="49"/>
      <c r="E23" s="49"/>
      <c r="F23" s="49"/>
      <c r="G23" s="49"/>
      <c r="H23" s="49"/>
      <c r="I23" s="57"/>
    </row>
    <row r="24" spans="1:10" x14ac:dyDescent="0.2">
      <c r="C24" s="49"/>
      <c r="D24" s="49"/>
      <c r="E24" s="49"/>
      <c r="F24" s="49"/>
      <c r="G24" s="49"/>
      <c r="H24" s="49"/>
      <c r="I24" s="57"/>
    </row>
    <row r="25" spans="1:10" x14ac:dyDescent="0.2">
      <c r="C25" s="49"/>
      <c r="D25" s="49"/>
      <c r="E25" s="49"/>
      <c r="F25" s="49"/>
      <c r="G25" s="49"/>
      <c r="H25" s="49"/>
      <c r="I25" s="57"/>
    </row>
    <row r="26" spans="1:10" x14ac:dyDescent="0.2">
      <c r="C26" s="49"/>
      <c r="D26" s="49"/>
      <c r="E26" s="49"/>
      <c r="F26" s="49"/>
      <c r="G26" s="49"/>
      <c r="H26" s="49"/>
      <c r="I26" s="57"/>
    </row>
    <row r="27" spans="1:10" x14ac:dyDescent="0.2">
      <c r="C27" s="49"/>
      <c r="D27" s="49"/>
      <c r="E27" s="49"/>
      <c r="F27" s="49"/>
      <c r="G27" s="49"/>
      <c r="H27" s="49"/>
      <c r="I27" s="57"/>
    </row>
    <row r="28" spans="1:10" x14ac:dyDescent="0.2">
      <c r="C28" s="49"/>
      <c r="D28" s="49"/>
      <c r="E28" s="49"/>
      <c r="F28" s="49"/>
      <c r="G28" s="49"/>
      <c r="H28" s="49"/>
      <c r="I28" s="57"/>
    </row>
    <row r="29" spans="1:10" x14ac:dyDescent="0.2">
      <c r="C29" s="49"/>
      <c r="D29" s="49"/>
      <c r="E29" s="49"/>
      <c r="F29" s="49"/>
      <c r="G29" s="49"/>
      <c r="H29" s="49"/>
      <c r="I29" s="57"/>
    </row>
    <row r="30" spans="1:10" x14ac:dyDescent="0.2">
      <c r="C30" s="49"/>
      <c r="D30" s="49"/>
      <c r="E30" s="49"/>
      <c r="F30" s="49"/>
      <c r="G30" s="49"/>
      <c r="H30" s="49"/>
      <c r="I30" s="57"/>
    </row>
    <row r="31" spans="1:10" x14ac:dyDescent="0.2">
      <c r="C31" s="49"/>
      <c r="D31" s="49"/>
      <c r="E31" s="49"/>
      <c r="F31" s="49"/>
      <c r="G31" s="49"/>
      <c r="H31" s="49"/>
      <c r="I31" s="57"/>
    </row>
    <row r="32" spans="1:10" x14ac:dyDescent="0.2">
      <c r="C32" s="49"/>
      <c r="D32" s="49"/>
      <c r="E32" s="49"/>
      <c r="F32" s="49"/>
      <c r="G32" s="49"/>
      <c r="H32" s="49"/>
      <c r="I32" s="57"/>
    </row>
    <row r="33" spans="3:9" x14ac:dyDescent="0.2">
      <c r="C33" s="49"/>
      <c r="D33" s="49"/>
      <c r="E33" s="49"/>
      <c r="F33" s="49"/>
      <c r="G33" s="49"/>
      <c r="H33" s="49"/>
      <c r="I33" s="57"/>
    </row>
  </sheetData>
  <mergeCells count="4">
    <mergeCell ref="B1:H1"/>
    <mergeCell ref="D8:E8"/>
    <mergeCell ref="F8:G8"/>
    <mergeCell ref="B2:H3"/>
  </mergeCells>
  <pageMargins left="0.70866141732283472" right="0.39370078740157483" top="0.39370078740157483" bottom="0.3937007874015748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80DC7-8559-4CE9-9191-60057181C80D}">
  <sheetPr codeName="Tabelle6">
    <tabColor theme="9" tint="0.59999389629810485"/>
  </sheetPr>
  <dimension ref="A1:J41"/>
  <sheetViews>
    <sheetView workbookViewId="0">
      <pane ySplit="5" topLeftCell="A6" activePane="bottomLeft" state="frozen"/>
      <selection activeCell="I40" sqref="I40"/>
      <selection pane="bottomLeft" activeCell="C28" sqref="C28:G28"/>
    </sheetView>
  </sheetViews>
  <sheetFormatPr baseColWidth="10" defaultColWidth="11.5546875" defaultRowHeight="12.6" x14ac:dyDescent="0.2"/>
  <cols>
    <col min="1" max="1" width="7.6640625" style="24" customWidth="1"/>
    <col min="2" max="2" width="11.6640625" style="19" customWidth="1"/>
    <col min="3" max="3" width="15.6640625" style="19" customWidth="1"/>
    <col min="4" max="4" width="14.6640625" style="19" customWidth="1"/>
    <col min="5" max="10" width="6.6640625" style="19" customWidth="1"/>
    <col min="11" max="11" width="30.33203125" style="19" customWidth="1"/>
    <col min="12" max="12" width="11.5546875" style="19"/>
    <col min="13" max="13" width="35.6640625" style="19" customWidth="1"/>
    <col min="14" max="16384" width="11.5546875" style="19"/>
  </cols>
  <sheetData>
    <row r="1" spans="1:10" ht="45" customHeight="1" x14ac:dyDescent="0.3">
      <c r="A1" s="251"/>
      <c r="B1" s="251"/>
      <c r="C1" s="252" t="s">
        <v>120</v>
      </c>
      <c r="D1" s="252"/>
      <c r="E1" s="252"/>
      <c r="F1" s="252"/>
      <c r="G1" s="252"/>
      <c r="H1" s="252"/>
      <c r="I1" s="18"/>
    </row>
    <row r="2" spans="1:10" ht="10.199999999999999" customHeight="1" x14ac:dyDescent="0.2">
      <c r="A2" s="253" t="s">
        <v>1</v>
      </c>
      <c r="B2" s="253"/>
      <c r="C2" s="262" t="str">
        <f>Anmeldung!D7</f>
        <v>"Lagerart" - "Wer" ("wo")</v>
      </c>
      <c r="D2" s="262"/>
      <c r="E2" s="262"/>
      <c r="F2" s="262"/>
      <c r="G2" s="262"/>
      <c r="H2" s="262"/>
    </row>
    <row r="3" spans="1:10" ht="10.199999999999999" customHeight="1" x14ac:dyDescent="0.2">
      <c r="A3" s="254" t="s">
        <v>2</v>
      </c>
      <c r="B3" s="254"/>
      <c r="C3" s="262"/>
      <c r="D3" s="262"/>
      <c r="E3" s="262"/>
      <c r="F3" s="262"/>
      <c r="G3" s="262"/>
      <c r="H3" s="262"/>
    </row>
    <row r="4" spans="1:10" ht="6" customHeight="1" x14ac:dyDescent="0.2">
      <c r="A4" s="256"/>
      <c r="B4" s="256"/>
      <c r="C4" s="23"/>
      <c r="D4" s="23"/>
      <c r="E4" s="23"/>
      <c r="F4" s="23"/>
      <c r="G4" s="23"/>
      <c r="H4" s="23"/>
      <c r="I4" s="23"/>
      <c r="J4" s="23"/>
    </row>
    <row r="5" spans="1:10" ht="6" customHeight="1" x14ac:dyDescent="0.2">
      <c r="A5" s="259"/>
      <c r="B5" s="259"/>
    </row>
    <row r="6" spans="1:10" ht="13.2" thickBot="1" x14ac:dyDescent="0.25">
      <c r="A6" s="257"/>
      <c r="B6" s="257"/>
      <c r="D6" s="49"/>
      <c r="E6" s="49"/>
      <c r="F6" s="49"/>
      <c r="G6" s="49"/>
      <c r="H6" s="49"/>
      <c r="I6" s="49"/>
      <c r="J6" s="49"/>
    </row>
    <row r="7" spans="1:10" s="64" customFormat="1" ht="90.6" customHeight="1" thickBot="1" x14ac:dyDescent="0.25">
      <c r="A7" s="335"/>
      <c r="B7" s="336"/>
      <c r="C7" s="359"/>
      <c r="D7" s="359"/>
      <c r="E7" s="359"/>
      <c r="F7" s="359"/>
      <c r="G7" s="359"/>
      <c r="H7" s="71" t="s">
        <v>194</v>
      </c>
      <c r="I7" s="71" t="s">
        <v>195</v>
      </c>
      <c r="J7" s="80" t="s">
        <v>196</v>
      </c>
    </row>
    <row r="8" spans="1:10" s="41" customFormat="1" ht="19.95" customHeight="1" x14ac:dyDescent="0.3">
      <c r="A8" s="331" t="s">
        <v>13</v>
      </c>
      <c r="B8" s="332"/>
      <c r="C8" s="343" t="s">
        <v>197</v>
      </c>
      <c r="D8" s="343"/>
      <c r="E8" s="343"/>
      <c r="F8" s="343"/>
      <c r="G8" s="343"/>
      <c r="H8" s="212"/>
      <c r="I8" s="213"/>
      <c r="J8" s="214"/>
    </row>
    <row r="9" spans="1:10" s="41" customFormat="1" ht="19.95" customHeight="1" x14ac:dyDescent="0.3">
      <c r="A9" s="337"/>
      <c r="B9" s="338"/>
      <c r="C9" s="330" t="s">
        <v>198</v>
      </c>
      <c r="D9" s="330"/>
      <c r="E9" s="330"/>
      <c r="F9" s="330"/>
      <c r="G9" s="330"/>
      <c r="H9" s="218"/>
      <c r="I9" s="219"/>
      <c r="J9" s="220"/>
    </row>
    <row r="10" spans="1:10" s="41" customFormat="1" ht="19.95" customHeight="1" thickBot="1" x14ac:dyDescent="0.35">
      <c r="A10" s="333"/>
      <c r="B10" s="334"/>
      <c r="C10" s="327" t="s">
        <v>199</v>
      </c>
      <c r="D10" s="327"/>
      <c r="E10" s="327"/>
      <c r="F10" s="327"/>
      <c r="G10" s="327"/>
      <c r="H10" s="215"/>
      <c r="I10" s="216"/>
      <c r="J10" s="217"/>
    </row>
    <row r="11" spans="1:10" s="41" customFormat="1" ht="19.95" customHeight="1" thickBot="1" x14ac:dyDescent="0.35">
      <c r="A11" s="362" t="s">
        <v>200</v>
      </c>
      <c r="B11" s="363"/>
      <c r="C11" s="360" t="s">
        <v>201</v>
      </c>
      <c r="D11" s="360"/>
      <c r="E11" s="360"/>
      <c r="F11" s="360"/>
      <c r="G11" s="360"/>
      <c r="H11" s="209"/>
      <c r="I11" s="210"/>
      <c r="J11" s="211"/>
    </row>
    <row r="12" spans="1:10" s="41" customFormat="1" ht="19.95" customHeight="1" x14ac:dyDescent="0.3">
      <c r="A12" s="365" t="s">
        <v>202</v>
      </c>
      <c r="B12" s="366"/>
      <c r="C12" s="369" t="s">
        <v>291</v>
      </c>
      <c r="D12" s="369"/>
      <c r="E12" s="369"/>
      <c r="F12" s="369"/>
      <c r="G12" s="369" t="s">
        <v>292</v>
      </c>
      <c r="H12" s="369"/>
      <c r="I12" s="369"/>
      <c r="J12" s="370"/>
    </row>
    <row r="13" spans="1:10" s="41" customFormat="1" ht="19.95" customHeight="1" thickBot="1" x14ac:dyDescent="0.35">
      <c r="A13" s="367"/>
      <c r="B13" s="368"/>
      <c r="C13" s="371" t="s">
        <v>203</v>
      </c>
      <c r="D13" s="371"/>
      <c r="E13" s="371"/>
      <c r="F13" s="371"/>
      <c r="G13" s="371"/>
      <c r="H13" s="206"/>
      <c r="I13" s="207"/>
      <c r="J13" s="208"/>
    </row>
    <row r="14" spans="1:10" s="41" customFormat="1" ht="19.95" customHeight="1" x14ac:dyDescent="0.3">
      <c r="A14" s="365" t="s">
        <v>204</v>
      </c>
      <c r="B14" s="366"/>
      <c r="C14" s="369" t="s">
        <v>293</v>
      </c>
      <c r="D14" s="369"/>
      <c r="E14" s="369"/>
      <c r="F14" s="369"/>
      <c r="G14" s="369" t="s">
        <v>294</v>
      </c>
      <c r="H14" s="369"/>
      <c r="I14" s="369"/>
      <c r="J14" s="370"/>
    </row>
    <row r="15" spans="1:10" s="41" customFormat="1" ht="19.95" customHeight="1" thickBot="1" x14ac:dyDescent="0.35">
      <c r="A15" s="367"/>
      <c r="B15" s="368"/>
      <c r="C15" s="371" t="s">
        <v>203</v>
      </c>
      <c r="D15" s="371"/>
      <c r="E15" s="371"/>
      <c r="F15" s="371"/>
      <c r="G15" s="371"/>
      <c r="H15" s="206"/>
      <c r="I15" s="207"/>
      <c r="J15" s="208"/>
    </row>
    <row r="16" spans="1:10" s="41" customFormat="1" ht="19.95" customHeight="1" x14ac:dyDescent="0.3">
      <c r="A16" s="365" t="s">
        <v>205</v>
      </c>
      <c r="B16" s="366"/>
      <c r="C16" s="369" t="s">
        <v>295</v>
      </c>
      <c r="D16" s="369"/>
      <c r="E16" s="369"/>
      <c r="F16" s="369"/>
      <c r="G16" s="369" t="s">
        <v>296</v>
      </c>
      <c r="H16" s="369"/>
      <c r="I16" s="369"/>
      <c r="J16" s="370"/>
    </row>
    <row r="17" spans="1:10" s="41" customFormat="1" ht="19.95" customHeight="1" thickBot="1" x14ac:dyDescent="0.35">
      <c r="A17" s="367"/>
      <c r="B17" s="368"/>
      <c r="C17" s="371" t="s">
        <v>203</v>
      </c>
      <c r="D17" s="371"/>
      <c r="E17" s="371"/>
      <c r="F17" s="371"/>
      <c r="G17" s="371"/>
      <c r="H17" s="206"/>
      <c r="I17" s="207"/>
      <c r="J17" s="208"/>
    </row>
    <row r="18" spans="1:10" s="41" customFormat="1" ht="19.95" customHeight="1" x14ac:dyDescent="0.3">
      <c r="A18" s="365" t="s">
        <v>206</v>
      </c>
      <c r="B18" s="366"/>
      <c r="C18" s="369" t="s">
        <v>297</v>
      </c>
      <c r="D18" s="369"/>
      <c r="E18" s="369"/>
      <c r="F18" s="369"/>
      <c r="G18" s="369" t="s">
        <v>298</v>
      </c>
      <c r="H18" s="369"/>
      <c r="I18" s="369"/>
      <c r="J18" s="370"/>
    </row>
    <row r="19" spans="1:10" s="41" customFormat="1" ht="19.95" customHeight="1" thickBot="1" x14ac:dyDescent="0.35">
      <c r="A19" s="367"/>
      <c r="B19" s="368"/>
      <c r="C19" s="371" t="s">
        <v>203</v>
      </c>
      <c r="D19" s="371"/>
      <c r="E19" s="371"/>
      <c r="F19" s="371"/>
      <c r="G19" s="371"/>
      <c r="H19" s="206"/>
      <c r="I19" s="207"/>
      <c r="J19" s="208"/>
    </row>
    <row r="20" spans="1:10" s="41" customFormat="1" ht="19.95" customHeight="1" x14ac:dyDescent="0.3">
      <c r="A20" s="365" t="s">
        <v>207</v>
      </c>
      <c r="B20" s="366"/>
      <c r="C20" s="369" t="s">
        <v>299</v>
      </c>
      <c r="D20" s="369"/>
      <c r="E20" s="369"/>
      <c r="F20" s="369"/>
      <c r="G20" s="369" t="s">
        <v>300</v>
      </c>
      <c r="H20" s="369"/>
      <c r="I20" s="369"/>
      <c r="J20" s="370"/>
    </row>
    <row r="21" spans="1:10" s="41" customFormat="1" ht="19.95" customHeight="1" thickBot="1" x14ac:dyDescent="0.35">
      <c r="A21" s="367"/>
      <c r="B21" s="368"/>
      <c r="C21" s="371" t="s">
        <v>203</v>
      </c>
      <c r="D21" s="371"/>
      <c r="E21" s="371"/>
      <c r="F21" s="371"/>
      <c r="G21" s="371"/>
      <c r="H21" s="206"/>
      <c r="I21" s="207"/>
      <c r="J21" s="208"/>
    </row>
    <row r="22" spans="1:10" s="41" customFormat="1" ht="19.95" customHeight="1" x14ac:dyDescent="0.3">
      <c r="A22" s="365" t="s">
        <v>208</v>
      </c>
      <c r="B22" s="366"/>
      <c r="C22" s="369" t="s">
        <v>301</v>
      </c>
      <c r="D22" s="369"/>
      <c r="E22" s="369"/>
      <c r="F22" s="369"/>
      <c r="G22" s="369" t="s">
        <v>302</v>
      </c>
      <c r="H22" s="369"/>
      <c r="I22" s="369"/>
      <c r="J22" s="370"/>
    </row>
    <row r="23" spans="1:10" s="41" customFormat="1" ht="19.95" customHeight="1" thickBot="1" x14ac:dyDescent="0.35">
      <c r="A23" s="367"/>
      <c r="B23" s="368"/>
      <c r="C23" s="371" t="s">
        <v>203</v>
      </c>
      <c r="D23" s="371"/>
      <c r="E23" s="371"/>
      <c r="F23" s="371"/>
      <c r="G23" s="371"/>
      <c r="H23" s="206"/>
      <c r="I23" s="207"/>
      <c r="J23" s="208"/>
    </row>
    <row r="24" spans="1:10" s="41" customFormat="1" ht="19.95" customHeight="1" thickBot="1" x14ac:dyDescent="0.35">
      <c r="A24" s="362" t="s">
        <v>209</v>
      </c>
      <c r="B24" s="363"/>
      <c r="C24" s="360"/>
      <c r="D24" s="360"/>
      <c r="E24" s="360"/>
      <c r="F24" s="360"/>
      <c r="G24" s="360"/>
      <c r="H24" s="209"/>
      <c r="I24" s="210"/>
      <c r="J24" s="211"/>
    </row>
    <row r="25" spans="1:10" s="41" customFormat="1" ht="30" customHeight="1" x14ac:dyDescent="0.3">
      <c r="A25" s="331" t="s">
        <v>210</v>
      </c>
      <c r="B25" s="332"/>
      <c r="C25" s="364" t="s">
        <v>211</v>
      </c>
      <c r="D25" s="343"/>
      <c r="E25" s="343"/>
      <c r="F25" s="343"/>
      <c r="G25" s="343"/>
      <c r="H25" s="212"/>
      <c r="I25" s="213"/>
      <c r="J25" s="214"/>
    </row>
    <row r="26" spans="1:10" s="41" customFormat="1" ht="30" customHeight="1" thickBot="1" x14ac:dyDescent="0.35">
      <c r="A26" s="333" t="s">
        <v>212</v>
      </c>
      <c r="B26" s="334"/>
      <c r="C26" s="361" t="s">
        <v>213</v>
      </c>
      <c r="D26" s="327"/>
      <c r="E26" s="327"/>
      <c r="F26" s="327"/>
      <c r="G26" s="327"/>
      <c r="H26" s="215"/>
      <c r="I26" s="216"/>
      <c r="J26" s="217"/>
    </row>
    <row r="27" spans="1:10" s="41" customFormat="1" ht="19.95" customHeight="1" x14ac:dyDescent="0.3">
      <c r="A27" s="331" t="s">
        <v>214</v>
      </c>
      <c r="B27" s="332"/>
      <c r="C27" s="343" t="s">
        <v>215</v>
      </c>
      <c r="D27" s="343"/>
      <c r="E27" s="343"/>
      <c r="F27" s="343"/>
      <c r="G27" s="343"/>
      <c r="H27" s="212"/>
      <c r="I27" s="213"/>
      <c r="J27" s="214"/>
    </row>
    <row r="28" spans="1:10" s="41" customFormat="1" ht="19.95" customHeight="1" x14ac:dyDescent="0.3">
      <c r="A28" s="337" t="s">
        <v>216</v>
      </c>
      <c r="B28" s="338"/>
      <c r="C28" s="357">
        <f>Anmeldung!D15</f>
        <v>45479</v>
      </c>
      <c r="D28" s="357"/>
      <c r="E28" s="357"/>
      <c r="F28" s="357"/>
      <c r="G28" s="357"/>
      <c r="H28" s="218"/>
      <c r="I28" s="219"/>
      <c r="J28" s="220"/>
    </row>
    <row r="29" spans="1:10" s="41" customFormat="1" ht="19.95" customHeight="1" x14ac:dyDescent="0.3">
      <c r="A29" s="337"/>
      <c r="B29" s="338"/>
      <c r="C29" s="357">
        <f>IF(C28+1&lt;=Anmeldung!E$15,Sicherheitskonzept!C28+1,"")</f>
        <v>45480</v>
      </c>
      <c r="D29" s="357"/>
      <c r="E29" s="357"/>
      <c r="F29" s="357"/>
      <c r="G29" s="357"/>
      <c r="H29" s="218"/>
      <c r="I29" s="219"/>
      <c r="J29" s="220"/>
    </row>
    <row r="30" spans="1:10" s="41" customFormat="1" ht="19.95" customHeight="1" x14ac:dyDescent="0.3">
      <c r="A30" s="337"/>
      <c r="B30" s="338"/>
      <c r="C30" s="357">
        <f>IF(C29+1&lt;=Anmeldung!E$15,Sicherheitskonzept!C29+1,"")</f>
        <v>45481</v>
      </c>
      <c r="D30" s="357"/>
      <c r="E30" s="357"/>
      <c r="F30" s="357"/>
      <c r="G30" s="357"/>
      <c r="H30" s="218"/>
      <c r="I30" s="219"/>
      <c r="J30" s="220"/>
    </row>
    <row r="31" spans="1:10" s="41" customFormat="1" ht="19.95" customHeight="1" x14ac:dyDescent="0.3">
      <c r="A31" s="337"/>
      <c r="B31" s="338"/>
      <c r="C31" s="357">
        <f>IF(C30+1&lt;=Anmeldung!E$15,Sicherheitskonzept!C30+1,"")</f>
        <v>45482</v>
      </c>
      <c r="D31" s="357"/>
      <c r="E31" s="357"/>
      <c r="F31" s="357"/>
      <c r="G31" s="357"/>
      <c r="H31" s="218"/>
      <c r="I31" s="219"/>
      <c r="J31" s="220"/>
    </row>
    <row r="32" spans="1:10" s="41" customFormat="1" ht="19.95" customHeight="1" x14ac:dyDescent="0.3">
      <c r="A32" s="337"/>
      <c r="B32" s="338"/>
      <c r="C32" s="357">
        <f>IF(C31+1&lt;=Anmeldung!E$15,Sicherheitskonzept!C31+1,"")</f>
        <v>45483</v>
      </c>
      <c r="D32" s="357"/>
      <c r="E32" s="357"/>
      <c r="F32" s="357"/>
      <c r="G32" s="357"/>
      <c r="H32" s="218"/>
      <c r="I32" s="219"/>
      <c r="J32" s="220"/>
    </row>
    <row r="33" spans="1:10" s="41" customFormat="1" ht="19.95" customHeight="1" x14ac:dyDescent="0.3">
      <c r="A33" s="337"/>
      <c r="B33" s="338"/>
      <c r="C33" s="357">
        <f>IF(C32+1&lt;=Anmeldung!E$15,Sicherheitskonzept!C32+1,"")</f>
        <v>45484</v>
      </c>
      <c r="D33" s="357"/>
      <c r="E33" s="357"/>
      <c r="F33" s="357"/>
      <c r="G33" s="357"/>
      <c r="H33" s="218"/>
      <c r="I33" s="219"/>
      <c r="J33" s="220"/>
    </row>
    <row r="34" spans="1:10" s="41" customFormat="1" ht="19.95" customHeight="1" x14ac:dyDescent="0.3">
      <c r="A34" s="337"/>
      <c r="B34" s="338"/>
      <c r="C34" s="357">
        <f>IF(C33+1&lt;=Anmeldung!E$15,Sicherheitskonzept!C33+1,"")</f>
        <v>45485</v>
      </c>
      <c r="D34" s="357"/>
      <c r="E34" s="357"/>
      <c r="F34" s="357"/>
      <c r="G34" s="357"/>
      <c r="H34" s="218"/>
      <c r="I34" s="219"/>
      <c r="J34" s="220"/>
    </row>
    <row r="35" spans="1:10" s="41" customFormat="1" ht="19.95" customHeight="1" x14ac:dyDescent="0.3">
      <c r="A35" s="337"/>
      <c r="B35" s="338"/>
      <c r="C35" s="357">
        <f>IF(C34+1&lt;=Anmeldung!E$15,Sicherheitskonzept!C34+1,"")</f>
        <v>45486</v>
      </c>
      <c r="D35" s="357"/>
      <c r="E35" s="357"/>
      <c r="F35" s="357"/>
      <c r="G35" s="357"/>
      <c r="H35" s="218"/>
      <c r="I35" s="219"/>
      <c r="J35" s="220"/>
    </row>
    <row r="36" spans="1:10" s="41" customFormat="1" ht="19.95" customHeight="1" x14ac:dyDescent="0.3">
      <c r="A36" s="337"/>
      <c r="B36" s="338"/>
      <c r="C36" s="358" t="s">
        <v>217</v>
      </c>
      <c r="D36" s="358"/>
      <c r="E36" s="358"/>
      <c r="F36" s="358"/>
      <c r="G36" s="358"/>
      <c r="H36" s="218"/>
      <c r="I36" s="219"/>
      <c r="J36" s="220"/>
    </row>
    <row r="37" spans="1:10" s="41" customFormat="1" ht="19.95" customHeight="1" x14ac:dyDescent="0.3">
      <c r="A37" s="337"/>
      <c r="B37" s="338"/>
      <c r="C37" s="358"/>
      <c r="D37" s="358"/>
      <c r="E37" s="358"/>
      <c r="F37" s="358"/>
      <c r="G37" s="358"/>
      <c r="H37" s="218"/>
      <c r="I37" s="219"/>
      <c r="J37" s="220"/>
    </row>
    <row r="38" spans="1:10" s="41" customFormat="1" ht="19.95" customHeight="1" x14ac:dyDescent="0.3">
      <c r="A38" s="337"/>
      <c r="B38" s="338"/>
      <c r="C38" s="330"/>
      <c r="D38" s="330"/>
      <c r="E38" s="330"/>
      <c r="F38" s="330"/>
      <c r="G38" s="330"/>
      <c r="H38" s="218"/>
      <c r="I38" s="219"/>
      <c r="J38" s="220"/>
    </row>
    <row r="39" spans="1:10" s="41" customFormat="1" ht="19.95" customHeight="1" thickBot="1" x14ac:dyDescent="0.35">
      <c r="A39" s="333"/>
      <c r="B39" s="334"/>
      <c r="C39" s="327"/>
      <c r="D39" s="327"/>
      <c r="E39" s="327"/>
      <c r="F39" s="327"/>
      <c r="G39" s="327"/>
      <c r="H39" s="215"/>
      <c r="I39" s="216"/>
      <c r="J39" s="217"/>
    </row>
    <row r="40" spans="1:10" s="41" customFormat="1" ht="15" customHeight="1" x14ac:dyDescent="0.2">
      <c r="A40" s="263"/>
      <c r="B40" s="263"/>
      <c r="C40" s="19"/>
      <c r="D40" s="19"/>
      <c r="E40" s="19"/>
      <c r="F40" s="19"/>
      <c r="G40" s="19"/>
      <c r="H40" s="19"/>
      <c r="I40" s="19"/>
      <c r="J40" s="44"/>
    </row>
    <row r="41" spans="1:10" s="41" customFormat="1" ht="15" customHeight="1" x14ac:dyDescent="0.2">
      <c r="A41" s="263"/>
      <c r="B41" s="263"/>
      <c r="C41" s="19"/>
      <c r="D41" s="19"/>
      <c r="E41" s="19"/>
      <c r="F41" s="19"/>
      <c r="G41" s="19"/>
      <c r="H41" s="19"/>
      <c r="I41" s="19"/>
      <c r="J41" s="44"/>
    </row>
  </sheetData>
  <sheetProtection sheet="1" objects="1" scenarios="1" selectLockedCells="1"/>
  <mergeCells count="76">
    <mergeCell ref="C13:G13"/>
    <mergeCell ref="G12:J12"/>
    <mergeCell ref="C12:F12"/>
    <mergeCell ref="A12:B13"/>
    <mergeCell ref="A14:B15"/>
    <mergeCell ref="C14:F14"/>
    <mergeCell ref="G14:J14"/>
    <mergeCell ref="C15:G15"/>
    <mergeCell ref="A11:B11"/>
    <mergeCell ref="A1:B1"/>
    <mergeCell ref="C1:H1"/>
    <mergeCell ref="A2:B2"/>
    <mergeCell ref="A3:B3"/>
    <mergeCell ref="A4:B4"/>
    <mergeCell ref="C2:H3"/>
    <mergeCell ref="A9:B9"/>
    <mergeCell ref="A10:B10"/>
    <mergeCell ref="A5:B5"/>
    <mergeCell ref="A6:B6"/>
    <mergeCell ref="A7:B7"/>
    <mergeCell ref="A8:B8"/>
    <mergeCell ref="A16:B17"/>
    <mergeCell ref="C16:F16"/>
    <mergeCell ref="G16:J16"/>
    <mergeCell ref="C17:G17"/>
    <mergeCell ref="A18:B19"/>
    <mergeCell ref="C18:F18"/>
    <mergeCell ref="G18:J18"/>
    <mergeCell ref="C19:G19"/>
    <mergeCell ref="A24:B24"/>
    <mergeCell ref="A25:B25"/>
    <mergeCell ref="C24:G24"/>
    <mergeCell ref="C25:G25"/>
    <mergeCell ref="A20:B21"/>
    <mergeCell ref="C20:F20"/>
    <mergeCell ref="G20:J20"/>
    <mergeCell ref="C21:G21"/>
    <mergeCell ref="A22:B23"/>
    <mergeCell ref="C22:F22"/>
    <mergeCell ref="G22:J22"/>
    <mergeCell ref="C23:G23"/>
    <mergeCell ref="A30:B30"/>
    <mergeCell ref="C28:G28"/>
    <mergeCell ref="C29:G29"/>
    <mergeCell ref="C30:G30"/>
    <mergeCell ref="A26:B26"/>
    <mergeCell ref="A27:B27"/>
    <mergeCell ref="C26:G26"/>
    <mergeCell ref="C27:G27"/>
    <mergeCell ref="A40:B40"/>
    <mergeCell ref="A41:B41"/>
    <mergeCell ref="C7:G7"/>
    <mergeCell ref="C8:G8"/>
    <mergeCell ref="C9:G9"/>
    <mergeCell ref="C10:G10"/>
    <mergeCell ref="C11:G11"/>
    <mergeCell ref="A31:B31"/>
    <mergeCell ref="A38:B38"/>
    <mergeCell ref="A39:B39"/>
    <mergeCell ref="C31:G31"/>
    <mergeCell ref="C38:G38"/>
    <mergeCell ref="C39:G39"/>
    <mergeCell ref="A28:B28"/>
    <mergeCell ref="A29:B29"/>
    <mergeCell ref="A32:B32"/>
    <mergeCell ref="C32:G32"/>
    <mergeCell ref="A33:B33"/>
    <mergeCell ref="C33:G33"/>
    <mergeCell ref="A34:B34"/>
    <mergeCell ref="C34:G34"/>
    <mergeCell ref="A35:B35"/>
    <mergeCell ref="C35:G35"/>
    <mergeCell ref="A36:B36"/>
    <mergeCell ref="C36:G36"/>
    <mergeCell ref="A37:B37"/>
    <mergeCell ref="C37:G37"/>
  </mergeCells>
  <pageMargins left="0.70866141732283472" right="0.39370078740157483" top="0.39370078740157483" bottom="0.3937007874015748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5F034-4730-4566-8F68-E37855E7C083}">
  <sheetPr>
    <tabColor theme="7" tint="0.79998168889431442"/>
  </sheetPr>
  <dimension ref="A1:I68"/>
  <sheetViews>
    <sheetView topLeftCell="A9" zoomScale="103" zoomScaleNormal="127" zoomScaleSheetLayoutView="122" zoomScalePageLayoutView="134" workbookViewId="0">
      <selection activeCell="J17" sqref="J17"/>
    </sheetView>
  </sheetViews>
  <sheetFormatPr baseColWidth="10" defaultColWidth="11.33203125" defaultRowHeight="14.4" x14ac:dyDescent="0.3"/>
  <cols>
    <col min="1" max="1" width="19.77734375" customWidth="1"/>
    <col min="2" max="2" width="13.33203125" customWidth="1"/>
    <col min="3" max="3" width="11.77734375" style="194" customWidth="1"/>
    <col min="4" max="4" width="0.33203125" customWidth="1"/>
    <col min="5" max="5" width="19.77734375" customWidth="1"/>
    <col min="6" max="6" width="13.33203125" customWidth="1"/>
    <col min="7" max="7" width="11.77734375" style="194" customWidth="1"/>
    <col min="8" max="8" width="5.77734375" customWidth="1"/>
  </cols>
  <sheetData>
    <row r="1" spans="1:9" s="170" customFormat="1" ht="10.95" customHeight="1" x14ac:dyDescent="0.25">
      <c r="A1" s="168" t="s">
        <v>228</v>
      </c>
      <c r="B1" s="168" t="s">
        <v>121</v>
      </c>
      <c r="C1" s="169" t="s">
        <v>278</v>
      </c>
      <c r="E1" s="168" t="s">
        <v>279</v>
      </c>
      <c r="F1" s="168" t="s">
        <v>121</v>
      </c>
      <c r="G1" s="169" t="s">
        <v>278</v>
      </c>
      <c r="I1" s="204" t="s">
        <v>155</v>
      </c>
    </row>
    <row r="2" spans="1:9" s="172" customFormat="1" ht="10.199999999999999" customHeight="1" x14ac:dyDescent="0.2">
      <c r="A2" s="195" t="str">
        <f>IF(Anmeldung!D8&gt;0,Anmeldung!D8,"")</f>
        <v>Hauptleiter-/in</v>
      </c>
      <c r="B2" s="196" t="str">
        <f>IF(Anmeldung!D8&gt;0,"Hauptleitung","")</f>
        <v>Hauptleitung</v>
      </c>
      <c r="C2" s="197" t="str">
        <f>IF(Anmeldung!D12&gt;0,Anmeldung!D12,"")</f>
        <v>Handy</v>
      </c>
      <c r="E2" s="195" t="str">
        <f>IF(Leiterteam!C18&gt;0,Leiterteam!C18,"")</f>
        <v>Leiter Sanität 1</v>
      </c>
      <c r="F2" s="196" t="str">
        <f>IF(Leiterteam!C18&gt;0,"Leiter Sanität","")</f>
        <v>Leiter Sanität</v>
      </c>
      <c r="G2" s="199">
        <f>IF(Leiterteam!E18&gt;0,Leiterteam!E18,"")</f>
        <v>9</v>
      </c>
      <c r="I2" s="205" t="s">
        <v>308</v>
      </c>
    </row>
    <row r="3" spans="1:9" s="172" customFormat="1" ht="10.199999999999999" customHeight="1" x14ac:dyDescent="0.2">
      <c r="A3" s="174" t="str">
        <f>IF(Anmeldung!G8&gt;0,Anmeldung!G8,"")</f>
        <v>Hauptleiter-/in Stv.</v>
      </c>
      <c r="B3" s="175" t="str">
        <f>IF(Anmeldung!G8&gt;0,"Hauptleitung Stv.","")</f>
        <v>Hauptleitung Stv.</v>
      </c>
      <c r="C3" s="176" t="str">
        <f>IF(Anmeldung!G12&gt;0,Anmeldung!G12,"")</f>
        <v>Handy Stv.</v>
      </c>
      <c r="D3" s="177"/>
      <c r="E3" s="174" t="str">
        <f>IF(Leiterteam!C20&gt;0,Leiterteam!C20,"")</f>
        <v>Leiter Sanität 2</v>
      </c>
      <c r="F3" s="175" t="str">
        <f>IF(Leiterteam!C20&gt;0,"Sanität Stv.","")</f>
        <v>Sanität Stv.</v>
      </c>
      <c r="G3" s="200">
        <f>IF(Leiterteam!E20&gt;0,Leiterteam!E20,"")</f>
        <v>10</v>
      </c>
      <c r="H3" s="177"/>
      <c r="I3" s="205" t="s">
        <v>309</v>
      </c>
    </row>
    <row r="4" spans="1:9" s="172" customFormat="1" ht="10.199999999999999" customHeight="1" x14ac:dyDescent="0.2">
      <c r="A4" s="171" t="str">
        <f>IF(Leiterteam!C10&gt;0,Leiterteam!C10,"")</f>
        <v>Leiter 1</v>
      </c>
      <c r="B4" s="172" t="str">
        <f>IF(Leiterteam!C10&gt;0,"Leiter","")</f>
        <v>Leiter</v>
      </c>
      <c r="C4" s="198">
        <f>IF(Leiterteam!E10&gt;0,Leiterteam!E10,"")</f>
        <v>1</v>
      </c>
      <c r="E4" s="201"/>
      <c r="F4" s="202"/>
      <c r="G4" s="203"/>
    </row>
    <row r="5" spans="1:9" s="172" customFormat="1" ht="10.199999999999999" customHeight="1" x14ac:dyDescent="0.2">
      <c r="A5" s="174" t="str">
        <f>IF(Leiterteam!C11&gt;0,Leiterteam!C11,"")</f>
        <v>Leiter 2</v>
      </c>
      <c r="B5" s="175" t="str">
        <f>IF(Leiterteam!C11&gt;0,"Leiter","")</f>
        <v>Leiter</v>
      </c>
      <c r="C5" s="176">
        <f>IF(Leiterteam!E11&gt;0,Leiterteam!E11,"")</f>
        <v>2</v>
      </c>
      <c r="E5" s="178" t="s">
        <v>280</v>
      </c>
      <c r="F5" s="179"/>
      <c r="G5" s="180"/>
      <c r="I5" s="172" t="s">
        <v>303</v>
      </c>
    </row>
    <row r="6" spans="1:9" s="172" customFormat="1" ht="10.199999999999999" customHeight="1" x14ac:dyDescent="0.2">
      <c r="A6" s="171" t="str">
        <f>IF(Leiterteam!C12&gt;0,Leiterteam!C12,"")</f>
        <v>Leiter 3</v>
      </c>
      <c r="B6" s="172" t="str">
        <f>IF(Leiterteam!C12&gt;0,"Leiter","")</f>
        <v>Leiter</v>
      </c>
      <c r="C6" s="198">
        <f>IF(Leiterteam!E12&gt;0,Leiterteam!E12,"")</f>
        <v>3</v>
      </c>
      <c r="E6" s="171" t="str">
        <f>IF(Sicherheitskonzept!C14&gt;0,Sicherheitskonzept!C14,"")</f>
        <v>Name Hausarzt</v>
      </c>
      <c r="F6" s="172" t="s">
        <v>312</v>
      </c>
      <c r="G6" s="173" t="str">
        <f>IF(Sicherheitskonzept!C14&gt;0,Sicherheitskonzept!G14,"")</f>
        <v>Telefon Hausarzt</v>
      </c>
      <c r="I6" s="172" t="s">
        <v>304</v>
      </c>
    </row>
    <row r="7" spans="1:9" s="172" customFormat="1" ht="10.199999999999999" customHeight="1" x14ac:dyDescent="0.2">
      <c r="A7" s="174" t="str">
        <f>IF(Leiterteam!C13&gt;0,Leiterteam!C13,"")</f>
        <v>Leiter 4</v>
      </c>
      <c r="B7" s="175" t="str">
        <f>IF(Leiterteam!C13&gt;0,"Leiter","")</f>
        <v>Leiter</v>
      </c>
      <c r="C7" s="176">
        <f>IF(Leiterteam!E13&gt;0,Leiterteam!E13,"")</f>
        <v>4</v>
      </c>
      <c r="E7" s="174" t="str">
        <f>IF(Sicherheitskonzept!C16&gt;0,Sicherheitskonzept!C16,"")</f>
        <v>Name Kinderarzt</v>
      </c>
      <c r="F7" s="175" t="s">
        <v>205</v>
      </c>
      <c r="G7" s="176" t="str">
        <f>IF(Sicherheitskonzept!C16&gt;0,Sicherheitskonzept!G16,"")</f>
        <v>Telefon Kinderarzt</v>
      </c>
    </row>
    <row r="8" spans="1:9" s="172" customFormat="1" ht="10.199999999999999" customHeight="1" x14ac:dyDescent="0.2">
      <c r="A8" s="171" t="str">
        <f>IF(Leiterteam!C14&gt;0,Leiterteam!C14,"")</f>
        <v>Leiter 5</v>
      </c>
      <c r="B8" s="172" t="str">
        <f>IF(Leiterteam!C14&gt;0,"Leiter","")</f>
        <v>Leiter</v>
      </c>
      <c r="C8" s="198">
        <f>IF(Leiterteam!E14&gt;0,Leiterteam!E14,"")</f>
        <v>5</v>
      </c>
      <c r="E8" s="171" t="str">
        <f>IF(Sicherheitskonzept!C20&gt;0,Sicherheitskonzept!C20,"")</f>
        <v>Name Augenarzt</v>
      </c>
      <c r="F8" s="172" t="s">
        <v>313</v>
      </c>
      <c r="G8" s="173" t="str">
        <f>IF(Sicherheitskonzept!C20&gt;0,Sicherheitskonzept!G20,"")</f>
        <v>Telefon Augenarzt</v>
      </c>
      <c r="I8" s="172" t="s">
        <v>305</v>
      </c>
    </row>
    <row r="9" spans="1:9" s="172" customFormat="1" ht="10.199999999999999" customHeight="1" x14ac:dyDescent="0.2">
      <c r="A9" s="174" t="str">
        <f>IF(Leiterteam!C15&gt;0,Leiterteam!C15,"")</f>
        <v>Leiter 6</v>
      </c>
      <c r="B9" s="175" t="str">
        <f>IF(Leiterteam!C15&gt;0,"Leiter","")</f>
        <v>Leiter</v>
      </c>
      <c r="C9" s="176">
        <f>IF(Leiterteam!E15&gt;0,Leiterteam!E15,"")</f>
        <v>6</v>
      </c>
      <c r="E9" s="174" t="str">
        <f>IF(Sicherheitskonzept!C18&gt;0,Sicherheitskonzept!C18,"")</f>
        <v>Name Zahnarzt</v>
      </c>
      <c r="F9" s="175" t="s">
        <v>314</v>
      </c>
      <c r="G9" s="176" t="str">
        <f>IF(Sicherheitskonzept!C18&gt;0,Sicherheitskonzept!G18,"")</f>
        <v>Telefon Zahnarzt</v>
      </c>
      <c r="I9" s="172" t="s">
        <v>306</v>
      </c>
    </row>
    <row r="10" spans="1:9" s="172" customFormat="1" ht="10.199999999999999" customHeight="1" x14ac:dyDescent="0.2">
      <c r="A10" s="171" t="str">
        <f>IF(Leiterteam!C16&gt;0,Leiterteam!C16,"")</f>
        <v>Leiter 7</v>
      </c>
      <c r="B10" s="172" t="str">
        <f>IF(Leiterteam!C16&gt;0,"Leiter","")</f>
        <v>Leiter</v>
      </c>
      <c r="C10" s="198">
        <f>IF(Leiterteam!E16&gt;0,Leiterteam!E16,"")</f>
        <v>7</v>
      </c>
      <c r="E10" s="171" t="str">
        <f>IF(Sicherheitskonzept!C12&gt;0,Sicherheitskonzept!C12,"")</f>
        <v>Name Spital</v>
      </c>
      <c r="F10" s="172" t="s">
        <v>315</v>
      </c>
      <c r="G10" s="173" t="str">
        <f>IF(Sicherheitskonzept!C12&gt;0,Sicherheitskonzept!G12,"")</f>
        <v>Telefon Spital</v>
      </c>
      <c r="I10" s="172" t="s">
        <v>307</v>
      </c>
    </row>
    <row r="11" spans="1:9" s="172" customFormat="1" ht="10.199999999999999" customHeight="1" x14ac:dyDescent="0.2">
      <c r="A11" s="174" t="str">
        <f>IF(Leiterteam!C17&gt;0,Leiterteam!C17,"")</f>
        <v>Leiter 8</v>
      </c>
      <c r="B11" s="175" t="str">
        <f>IF(Leiterteam!C17&gt;0,"Leiter","")</f>
        <v>Leiter</v>
      </c>
      <c r="C11" s="176">
        <f>IF(Leiterteam!E17&gt;0,Leiterteam!E17,"")</f>
        <v>8</v>
      </c>
      <c r="E11" s="174"/>
      <c r="F11" s="175"/>
      <c r="G11" s="176"/>
    </row>
    <row r="12" spans="1:9" s="182" customFormat="1" ht="4.2" x14ac:dyDescent="0.15">
      <c r="A12" s="184"/>
      <c r="B12" s="185"/>
      <c r="C12" s="186"/>
      <c r="E12" s="184"/>
      <c r="F12" s="185"/>
      <c r="G12" s="186"/>
    </row>
    <row r="13" spans="1:9" s="172" customFormat="1" ht="10.199999999999999" customHeight="1" x14ac:dyDescent="0.25">
      <c r="A13" s="187" t="s">
        <v>281</v>
      </c>
      <c r="B13" s="188"/>
      <c r="C13" s="189"/>
      <c r="E13" s="187" t="s">
        <v>113</v>
      </c>
      <c r="F13" s="188"/>
      <c r="G13" s="189"/>
      <c r="I13" s="172" t="s">
        <v>310</v>
      </c>
    </row>
    <row r="14" spans="1:9" s="170" customFormat="1" ht="10.95" customHeight="1" x14ac:dyDescent="0.25">
      <c r="A14" s="174" t="str">
        <f>IF(Leiterteam!C25&gt;0,Leiterteam!C25,"")</f>
        <v>Hauskoordinator 1</v>
      </c>
      <c r="B14" s="175" t="str">
        <f>IF(Leiterteam!C25&gt;0,"Hauskoordinator","")</f>
        <v>Hauskoordinator</v>
      </c>
      <c r="C14" s="176">
        <f>IF(Leiterteam!E25&gt;0,Leiterteam!E25,"")</f>
        <v>14</v>
      </c>
      <c r="E14" s="174" t="str">
        <f>IF(Leiterteam!C22&gt;0,Leiterteam!C22,"")</f>
        <v>Küche 1</v>
      </c>
      <c r="F14" s="175" t="str">
        <f>IF(Leiterteam!C22&gt;0,"Küchenleitung","")</f>
        <v>Küchenleitung</v>
      </c>
      <c r="G14" s="176">
        <f>IF(Leiterteam!E22&gt;0,Leiterteam!E22,"")</f>
        <v>11</v>
      </c>
      <c r="I14" s="170" t="s">
        <v>311</v>
      </c>
    </row>
    <row r="15" spans="1:9" s="172" customFormat="1" ht="10.199999999999999" customHeight="1" x14ac:dyDescent="0.2">
      <c r="A15" s="171" t="str">
        <f>IF(Leiterteam!C26&gt;0,Leiterteam!C26,"")</f>
        <v>Hauskoordinator 2</v>
      </c>
      <c r="B15" s="172" t="str">
        <f>IF(Leiterteam!C26&gt;0,"Hauskoordinator","")</f>
        <v>Hauskoordinator</v>
      </c>
      <c r="C15" s="173">
        <f>IF(Leiterteam!E26&gt;0,Leiterteam!E26,"")</f>
        <v>15</v>
      </c>
      <c r="E15" s="171" t="str">
        <f>IF(Leiterteam!C23&gt;0,Leiterteam!C23,"")</f>
        <v>Küche 2</v>
      </c>
      <c r="F15" s="172" t="str">
        <f>IF(Leiterteam!C23&gt;0,"Küchenleitung","")</f>
        <v>Küchenleitung</v>
      </c>
      <c r="G15" s="173">
        <f>IF(Leiterteam!E23&gt;0,Leiterteam!E23,"")</f>
        <v>12</v>
      </c>
    </row>
    <row r="16" spans="1:9" s="172" customFormat="1" ht="10.199999999999999" customHeight="1" x14ac:dyDescent="0.2">
      <c r="A16" s="190"/>
      <c r="B16" s="191"/>
      <c r="C16" s="192"/>
      <c r="E16" s="190" t="str">
        <f>IF(Leiterteam!C24&gt;0,Leiterteam!C24,"")</f>
        <v>Küche 3</v>
      </c>
      <c r="F16" s="191" t="str">
        <f>IF(Leiterteam!C24&gt;0,"Küchenleitung","")</f>
        <v>Küchenleitung</v>
      </c>
      <c r="G16" s="192">
        <f>IF(Leiterteam!E24&gt;0,Leiterteam!E24,"")</f>
        <v>13</v>
      </c>
    </row>
    <row r="17" spans="1:8" s="182" customFormat="1" ht="10.050000000000001" customHeight="1" x14ac:dyDescent="0.15">
      <c r="C17" s="193"/>
      <c r="G17" s="193"/>
    </row>
    <row r="18" spans="1:8" s="170" customFormat="1" ht="10.95" customHeight="1" x14ac:dyDescent="0.25">
      <c r="A18" s="168" t="str">
        <f>A$1</f>
        <v>Leiterteam</v>
      </c>
      <c r="B18" s="168" t="s">
        <v>121</v>
      </c>
      <c r="C18" s="169" t="s">
        <v>278</v>
      </c>
      <c r="E18" s="168" t="s">
        <v>279</v>
      </c>
      <c r="F18" s="168" t="s">
        <v>121</v>
      </c>
      <c r="G18" s="169" t="s">
        <v>278</v>
      </c>
    </row>
    <row r="19" spans="1:8" s="172" customFormat="1" ht="10.199999999999999" customHeight="1" x14ac:dyDescent="0.2">
      <c r="A19" s="171" t="str">
        <f>A2</f>
        <v>Hauptleiter-/in</v>
      </c>
      <c r="B19" s="172" t="str">
        <f t="shared" ref="B19:G19" si="0">B2</f>
        <v>Hauptleitung</v>
      </c>
      <c r="C19" s="173" t="str">
        <f t="shared" si="0"/>
        <v>Handy</v>
      </c>
      <c r="D19" s="172">
        <f t="shared" si="0"/>
        <v>0</v>
      </c>
      <c r="E19" s="171" t="str">
        <f t="shared" si="0"/>
        <v>Leiter Sanität 1</v>
      </c>
      <c r="F19" s="172" t="str">
        <f t="shared" si="0"/>
        <v>Leiter Sanität</v>
      </c>
      <c r="G19" s="173">
        <f t="shared" si="0"/>
        <v>9</v>
      </c>
    </row>
    <row r="20" spans="1:8" s="172" customFormat="1" ht="10.199999999999999" customHeight="1" x14ac:dyDescent="0.2">
      <c r="A20" s="174" t="str">
        <f t="shared" ref="A20:G33" si="1">A3</f>
        <v>Hauptleiter-/in Stv.</v>
      </c>
      <c r="B20" s="175" t="str">
        <f t="shared" si="1"/>
        <v>Hauptleitung Stv.</v>
      </c>
      <c r="C20" s="176" t="str">
        <f t="shared" si="1"/>
        <v>Handy Stv.</v>
      </c>
      <c r="D20" s="177">
        <f t="shared" si="1"/>
        <v>0</v>
      </c>
      <c r="E20" s="174" t="str">
        <f t="shared" si="1"/>
        <v>Leiter Sanität 2</v>
      </c>
      <c r="F20" s="175" t="str">
        <f t="shared" si="1"/>
        <v>Sanität Stv.</v>
      </c>
      <c r="G20" s="176">
        <f t="shared" si="1"/>
        <v>10</v>
      </c>
      <c r="H20" s="177"/>
    </row>
    <row r="21" spans="1:8" s="172" customFormat="1" ht="10.199999999999999" customHeight="1" x14ac:dyDescent="0.2">
      <c r="A21" s="171" t="str">
        <f t="shared" si="1"/>
        <v>Leiter 1</v>
      </c>
      <c r="B21" s="172" t="str">
        <f t="shared" si="1"/>
        <v>Leiter</v>
      </c>
      <c r="C21" s="173">
        <f t="shared" si="1"/>
        <v>1</v>
      </c>
      <c r="D21" s="172">
        <f t="shared" si="1"/>
        <v>0</v>
      </c>
      <c r="E21" s="171"/>
      <c r="G21" s="173"/>
    </row>
    <row r="22" spans="1:8" s="172" customFormat="1" ht="10.199999999999999" customHeight="1" x14ac:dyDescent="0.2">
      <c r="A22" s="174" t="str">
        <f t="shared" si="1"/>
        <v>Leiter 2</v>
      </c>
      <c r="B22" s="175" t="str">
        <f t="shared" si="1"/>
        <v>Leiter</v>
      </c>
      <c r="C22" s="176">
        <f t="shared" si="1"/>
        <v>2</v>
      </c>
      <c r="D22" s="172">
        <f t="shared" si="1"/>
        <v>0</v>
      </c>
      <c r="E22" s="178" t="str">
        <f t="shared" si="1"/>
        <v>Ärzte</v>
      </c>
      <c r="F22" s="179"/>
      <c r="G22" s="180"/>
    </row>
    <row r="23" spans="1:8" s="172" customFormat="1" ht="10.199999999999999" customHeight="1" x14ac:dyDescent="0.2">
      <c r="A23" s="171" t="str">
        <f t="shared" si="1"/>
        <v>Leiter 3</v>
      </c>
      <c r="B23" s="172" t="str">
        <f t="shared" si="1"/>
        <v>Leiter</v>
      </c>
      <c r="C23" s="173">
        <f t="shared" si="1"/>
        <v>3</v>
      </c>
      <c r="D23" s="172">
        <f t="shared" si="1"/>
        <v>0</v>
      </c>
      <c r="E23" s="171" t="str">
        <f t="shared" si="1"/>
        <v>Name Hausarzt</v>
      </c>
      <c r="F23" s="172" t="str">
        <f t="shared" si="1"/>
        <v>Allgemeinmedizin</v>
      </c>
      <c r="G23" s="173" t="str">
        <f t="shared" si="1"/>
        <v>Telefon Hausarzt</v>
      </c>
    </row>
    <row r="24" spans="1:8" s="172" customFormat="1" ht="10.199999999999999" customHeight="1" x14ac:dyDescent="0.2">
      <c r="A24" s="174" t="str">
        <f t="shared" si="1"/>
        <v>Leiter 4</v>
      </c>
      <c r="B24" s="175" t="str">
        <f t="shared" si="1"/>
        <v>Leiter</v>
      </c>
      <c r="C24" s="176">
        <f t="shared" si="1"/>
        <v>4</v>
      </c>
      <c r="D24" s="172">
        <f t="shared" si="1"/>
        <v>0</v>
      </c>
      <c r="E24" s="174" t="str">
        <f t="shared" si="1"/>
        <v>Name Kinderarzt</v>
      </c>
      <c r="F24" s="175" t="str">
        <f t="shared" si="1"/>
        <v>Kinderarzt</v>
      </c>
      <c r="G24" s="176" t="str">
        <f t="shared" si="1"/>
        <v>Telefon Kinderarzt</v>
      </c>
    </row>
    <row r="25" spans="1:8" s="172" customFormat="1" ht="10.199999999999999" customHeight="1" x14ac:dyDescent="0.2">
      <c r="A25" s="171" t="str">
        <f t="shared" si="1"/>
        <v>Leiter 5</v>
      </c>
      <c r="B25" s="172" t="str">
        <f t="shared" si="1"/>
        <v>Leiter</v>
      </c>
      <c r="C25" s="173">
        <f t="shared" si="1"/>
        <v>5</v>
      </c>
      <c r="D25" s="172">
        <f t="shared" si="1"/>
        <v>0</v>
      </c>
      <c r="E25" s="171" t="str">
        <f t="shared" si="1"/>
        <v>Name Augenarzt</v>
      </c>
      <c r="F25" s="172" t="str">
        <f t="shared" si="1"/>
        <v>Augenarzt</v>
      </c>
      <c r="G25" s="173" t="str">
        <f t="shared" si="1"/>
        <v>Telefon Augenarzt</v>
      </c>
    </row>
    <row r="26" spans="1:8" s="172" customFormat="1" ht="10.199999999999999" customHeight="1" x14ac:dyDescent="0.2">
      <c r="A26" s="174" t="str">
        <f t="shared" si="1"/>
        <v>Leiter 6</v>
      </c>
      <c r="B26" s="175" t="str">
        <f t="shared" si="1"/>
        <v>Leiter</v>
      </c>
      <c r="C26" s="176">
        <f t="shared" si="1"/>
        <v>6</v>
      </c>
      <c r="D26" s="172">
        <f t="shared" si="1"/>
        <v>0</v>
      </c>
      <c r="E26" s="174" t="str">
        <f t="shared" si="1"/>
        <v>Name Zahnarzt</v>
      </c>
      <c r="F26" s="175" t="str">
        <f t="shared" si="1"/>
        <v>Zahnarzt</v>
      </c>
      <c r="G26" s="176" t="str">
        <f t="shared" si="1"/>
        <v>Telefon Zahnarzt</v>
      </c>
    </row>
    <row r="27" spans="1:8" s="172" customFormat="1" ht="10.199999999999999" customHeight="1" x14ac:dyDescent="0.2">
      <c r="A27" s="171" t="str">
        <f t="shared" si="1"/>
        <v>Leiter 7</v>
      </c>
      <c r="B27" s="172" t="str">
        <f t="shared" si="1"/>
        <v>Leiter</v>
      </c>
      <c r="C27" s="173">
        <f t="shared" si="1"/>
        <v>7</v>
      </c>
      <c r="D27" s="172">
        <f t="shared" si="1"/>
        <v>0</v>
      </c>
      <c r="E27" s="171" t="str">
        <f t="shared" si="1"/>
        <v>Name Spital</v>
      </c>
      <c r="F27" s="172" t="str">
        <f t="shared" si="1"/>
        <v>Spital</v>
      </c>
      <c r="G27" s="173" t="str">
        <f t="shared" si="1"/>
        <v>Telefon Spital</v>
      </c>
    </row>
    <row r="28" spans="1:8" s="172" customFormat="1" ht="10.199999999999999" customHeight="1" x14ac:dyDescent="0.2">
      <c r="A28" s="174" t="str">
        <f t="shared" si="1"/>
        <v>Leiter 8</v>
      </c>
      <c r="B28" s="175" t="str">
        <f t="shared" si="1"/>
        <v>Leiter</v>
      </c>
      <c r="C28" s="176">
        <f t="shared" si="1"/>
        <v>8</v>
      </c>
      <c r="D28" s="172">
        <f t="shared" si="1"/>
        <v>0</v>
      </c>
      <c r="E28" s="174"/>
      <c r="F28" s="175"/>
      <c r="G28" s="176"/>
    </row>
    <row r="29" spans="1:8" s="182" customFormat="1" ht="4.2" x14ac:dyDescent="0.15">
      <c r="A29" s="181">
        <f t="shared" si="1"/>
        <v>0</v>
      </c>
      <c r="B29" s="182">
        <f t="shared" si="1"/>
        <v>0</v>
      </c>
      <c r="C29" s="183">
        <f t="shared" si="1"/>
        <v>0</v>
      </c>
      <c r="D29" s="182">
        <f t="shared" si="1"/>
        <v>0</v>
      </c>
      <c r="E29" s="184">
        <f t="shared" si="1"/>
        <v>0</v>
      </c>
      <c r="F29" s="185">
        <f t="shared" si="1"/>
        <v>0</v>
      </c>
      <c r="G29" s="186">
        <f t="shared" si="1"/>
        <v>0</v>
      </c>
    </row>
    <row r="30" spans="1:8" s="172" customFormat="1" ht="10.199999999999999" customHeight="1" x14ac:dyDescent="0.25">
      <c r="A30" s="187" t="str">
        <f t="shared" si="1"/>
        <v>Hauskoordination</v>
      </c>
      <c r="B30" s="188"/>
      <c r="C30" s="189"/>
      <c r="D30" s="172">
        <f t="shared" si="1"/>
        <v>0</v>
      </c>
      <c r="E30" s="187" t="str">
        <f t="shared" si="1"/>
        <v>Küche</v>
      </c>
      <c r="F30" s="188"/>
      <c r="G30" s="189"/>
    </row>
    <row r="31" spans="1:8" s="170" customFormat="1" ht="10.95" customHeight="1" x14ac:dyDescent="0.25">
      <c r="A31" s="174" t="str">
        <f t="shared" si="1"/>
        <v>Hauskoordinator 1</v>
      </c>
      <c r="B31" s="175" t="str">
        <f t="shared" si="1"/>
        <v>Hauskoordinator</v>
      </c>
      <c r="C31" s="176">
        <f t="shared" si="1"/>
        <v>14</v>
      </c>
      <c r="D31" s="170">
        <f t="shared" si="1"/>
        <v>0</v>
      </c>
      <c r="E31" s="174" t="str">
        <f t="shared" si="1"/>
        <v>Küche 1</v>
      </c>
      <c r="F31" s="175" t="str">
        <f t="shared" si="1"/>
        <v>Küchenleitung</v>
      </c>
      <c r="G31" s="176">
        <f t="shared" si="1"/>
        <v>11</v>
      </c>
    </row>
    <row r="32" spans="1:8" s="172" customFormat="1" ht="10.199999999999999" customHeight="1" x14ac:dyDescent="0.2">
      <c r="A32" s="171" t="str">
        <f t="shared" si="1"/>
        <v>Hauskoordinator 2</v>
      </c>
      <c r="B32" s="172" t="str">
        <f t="shared" si="1"/>
        <v>Hauskoordinator</v>
      </c>
      <c r="C32" s="173">
        <f t="shared" si="1"/>
        <v>15</v>
      </c>
      <c r="D32" s="172">
        <f t="shared" si="1"/>
        <v>0</v>
      </c>
      <c r="E32" s="171" t="str">
        <f t="shared" si="1"/>
        <v>Küche 2</v>
      </c>
      <c r="F32" s="172" t="str">
        <f t="shared" si="1"/>
        <v>Küchenleitung</v>
      </c>
      <c r="G32" s="173">
        <f t="shared" si="1"/>
        <v>12</v>
      </c>
    </row>
    <row r="33" spans="1:8" s="182" customFormat="1" ht="10.050000000000001" customHeight="1" x14ac:dyDescent="0.2">
      <c r="A33" s="190"/>
      <c r="B33" s="191"/>
      <c r="C33" s="192"/>
      <c r="D33" s="172">
        <f t="shared" si="1"/>
        <v>0</v>
      </c>
      <c r="E33" s="190" t="str">
        <f t="shared" si="1"/>
        <v>Küche 3</v>
      </c>
      <c r="F33" s="191" t="str">
        <f t="shared" si="1"/>
        <v>Küchenleitung</v>
      </c>
      <c r="G33" s="192">
        <f t="shared" si="1"/>
        <v>13</v>
      </c>
    </row>
    <row r="34" spans="1:8" s="170" customFormat="1" ht="10.95" customHeight="1" x14ac:dyDescent="0.25">
      <c r="A34" s="182"/>
      <c r="B34" s="182"/>
      <c r="C34" s="193"/>
      <c r="D34" s="182"/>
      <c r="E34" s="182"/>
      <c r="F34" s="182"/>
      <c r="G34" s="193"/>
    </row>
    <row r="35" spans="1:8" s="172" customFormat="1" ht="10.199999999999999" customHeight="1" x14ac:dyDescent="0.25">
      <c r="A35" s="168" t="str">
        <f>A$1</f>
        <v>Leiterteam</v>
      </c>
      <c r="B35" s="168" t="s">
        <v>121</v>
      </c>
      <c r="C35" s="169" t="s">
        <v>278</v>
      </c>
      <c r="D35" s="170"/>
      <c r="E35" s="168" t="s">
        <v>279</v>
      </c>
      <c r="F35" s="168" t="s">
        <v>121</v>
      </c>
      <c r="G35" s="169" t="s">
        <v>278</v>
      </c>
    </row>
    <row r="36" spans="1:8" s="172" customFormat="1" ht="10.199999999999999" customHeight="1" x14ac:dyDescent="0.2">
      <c r="A36" s="171" t="str">
        <f>A19</f>
        <v>Hauptleiter-/in</v>
      </c>
      <c r="B36" s="172" t="str">
        <f t="shared" ref="B36:G36" si="2">B19</f>
        <v>Hauptleitung</v>
      </c>
      <c r="C36" s="173" t="str">
        <f t="shared" si="2"/>
        <v>Handy</v>
      </c>
      <c r="D36" s="172">
        <f t="shared" si="2"/>
        <v>0</v>
      </c>
      <c r="E36" s="171" t="str">
        <f t="shared" si="2"/>
        <v>Leiter Sanität 1</v>
      </c>
      <c r="F36" s="172" t="str">
        <f t="shared" si="2"/>
        <v>Leiter Sanität</v>
      </c>
      <c r="G36" s="173">
        <f t="shared" si="2"/>
        <v>9</v>
      </c>
      <c r="H36" s="177"/>
    </row>
    <row r="37" spans="1:8" s="172" customFormat="1" ht="10.199999999999999" customHeight="1" x14ac:dyDescent="0.2">
      <c r="A37" s="174" t="str">
        <f t="shared" ref="A37:G37" si="3">A20</f>
        <v>Hauptleiter-/in Stv.</v>
      </c>
      <c r="B37" s="175" t="str">
        <f t="shared" si="3"/>
        <v>Hauptleitung Stv.</v>
      </c>
      <c r="C37" s="176" t="str">
        <f t="shared" si="3"/>
        <v>Handy Stv.</v>
      </c>
      <c r="D37" s="177">
        <f t="shared" si="3"/>
        <v>0</v>
      </c>
      <c r="E37" s="174" t="str">
        <f t="shared" si="3"/>
        <v>Leiter Sanität 2</v>
      </c>
      <c r="F37" s="175" t="str">
        <f t="shared" si="3"/>
        <v>Sanität Stv.</v>
      </c>
      <c r="G37" s="176">
        <f t="shared" si="3"/>
        <v>10</v>
      </c>
    </row>
    <row r="38" spans="1:8" s="172" customFormat="1" ht="10.199999999999999" customHeight="1" x14ac:dyDescent="0.2">
      <c r="A38" s="171" t="str">
        <f t="shared" ref="A38:D38" si="4">A21</f>
        <v>Leiter 1</v>
      </c>
      <c r="B38" s="172" t="str">
        <f t="shared" si="4"/>
        <v>Leiter</v>
      </c>
      <c r="C38" s="173">
        <f t="shared" si="4"/>
        <v>1</v>
      </c>
      <c r="D38" s="172">
        <f t="shared" si="4"/>
        <v>0</v>
      </c>
      <c r="E38" s="171"/>
      <c r="G38" s="173"/>
    </row>
    <row r="39" spans="1:8" s="172" customFormat="1" ht="10.199999999999999" customHeight="1" x14ac:dyDescent="0.2">
      <c r="A39" s="174" t="str">
        <f t="shared" ref="A39:E39" si="5">A22</f>
        <v>Leiter 2</v>
      </c>
      <c r="B39" s="175" t="str">
        <f t="shared" si="5"/>
        <v>Leiter</v>
      </c>
      <c r="C39" s="176">
        <f t="shared" si="5"/>
        <v>2</v>
      </c>
      <c r="D39" s="172">
        <f t="shared" si="5"/>
        <v>0</v>
      </c>
      <c r="E39" s="178" t="str">
        <f t="shared" si="5"/>
        <v>Ärzte</v>
      </c>
      <c r="F39" s="179"/>
      <c r="G39" s="180"/>
    </row>
    <row r="40" spans="1:8" s="172" customFormat="1" ht="10.199999999999999" customHeight="1" x14ac:dyDescent="0.2">
      <c r="A40" s="171" t="str">
        <f t="shared" ref="A40:G40" si="6">A23</f>
        <v>Leiter 3</v>
      </c>
      <c r="B40" s="172" t="str">
        <f t="shared" si="6"/>
        <v>Leiter</v>
      </c>
      <c r="C40" s="173">
        <f t="shared" si="6"/>
        <v>3</v>
      </c>
      <c r="D40" s="172">
        <f t="shared" si="6"/>
        <v>0</v>
      </c>
      <c r="E40" s="171" t="str">
        <f t="shared" si="6"/>
        <v>Name Hausarzt</v>
      </c>
      <c r="F40" s="172" t="str">
        <f t="shared" si="6"/>
        <v>Allgemeinmedizin</v>
      </c>
      <c r="G40" s="173" t="str">
        <f t="shared" si="6"/>
        <v>Telefon Hausarzt</v>
      </c>
    </row>
    <row r="41" spans="1:8" s="172" customFormat="1" ht="10.199999999999999" customHeight="1" x14ac:dyDescent="0.2">
      <c r="A41" s="174" t="str">
        <f t="shared" ref="A41:G41" si="7">A24</f>
        <v>Leiter 4</v>
      </c>
      <c r="B41" s="175" t="str">
        <f t="shared" si="7"/>
        <v>Leiter</v>
      </c>
      <c r="C41" s="176">
        <f t="shared" si="7"/>
        <v>4</v>
      </c>
      <c r="D41" s="172">
        <f t="shared" si="7"/>
        <v>0</v>
      </c>
      <c r="E41" s="174" t="str">
        <f t="shared" si="7"/>
        <v>Name Kinderarzt</v>
      </c>
      <c r="F41" s="175" t="str">
        <f t="shared" si="7"/>
        <v>Kinderarzt</v>
      </c>
      <c r="G41" s="176" t="str">
        <f t="shared" si="7"/>
        <v>Telefon Kinderarzt</v>
      </c>
    </row>
    <row r="42" spans="1:8" s="172" customFormat="1" ht="10.199999999999999" customHeight="1" x14ac:dyDescent="0.2">
      <c r="A42" s="171" t="str">
        <f t="shared" ref="A42:G42" si="8">A25</f>
        <v>Leiter 5</v>
      </c>
      <c r="B42" s="172" t="str">
        <f t="shared" si="8"/>
        <v>Leiter</v>
      </c>
      <c r="C42" s="173">
        <f t="shared" si="8"/>
        <v>5</v>
      </c>
      <c r="D42" s="172">
        <f t="shared" si="8"/>
        <v>0</v>
      </c>
      <c r="E42" s="171" t="str">
        <f t="shared" si="8"/>
        <v>Name Augenarzt</v>
      </c>
      <c r="F42" s="172" t="str">
        <f t="shared" si="8"/>
        <v>Augenarzt</v>
      </c>
      <c r="G42" s="173" t="str">
        <f t="shared" si="8"/>
        <v>Telefon Augenarzt</v>
      </c>
    </row>
    <row r="43" spans="1:8" s="172" customFormat="1" ht="10.199999999999999" customHeight="1" x14ac:dyDescent="0.2">
      <c r="A43" s="174" t="str">
        <f t="shared" ref="A43:G43" si="9">A26</f>
        <v>Leiter 6</v>
      </c>
      <c r="B43" s="175" t="str">
        <f t="shared" si="9"/>
        <v>Leiter</v>
      </c>
      <c r="C43" s="176">
        <f t="shared" si="9"/>
        <v>6</v>
      </c>
      <c r="D43" s="172">
        <f t="shared" si="9"/>
        <v>0</v>
      </c>
      <c r="E43" s="174" t="str">
        <f t="shared" si="9"/>
        <v>Name Zahnarzt</v>
      </c>
      <c r="F43" s="175" t="str">
        <f t="shared" si="9"/>
        <v>Zahnarzt</v>
      </c>
      <c r="G43" s="176" t="str">
        <f t="shared" si="9"/>
        <v>Telefon Zahnarzt</v>
      </c>
    </row>
    <row r="44" spans="1:8" s="172" customFormat="1" ht="10.199999999999999" customHeight="1" x14ac:dyDescent="0.2">
      <c r="A44" s="171" t="str">
        <f t="shared" ref="A44:G44" si="10">A27</f>
        <v>Leiter 7</v>
      </c>
      <c r="B44" s="172" t="str">
        <f t="shared" si="10"/>
        <v>Leiter</v>
      </c>
      <c r="C44" s="173">
        <f t="shared" si="10"/>
        <v>7</v>
      </c>
      <c r="D44" s="172">
        <f t="shared" si="10"/>
        <v>0</v>
      </c>
      <c r="E44" s="171" t="str">
        <f t="shared" si="10"/>
        <v>Name Spital</v>
      </c>
      <c r="F44" s="172" t="str">
        <f t="shared" si="10"/>
        <v>Spital</v>
      </c>
      <c r="G44" s="173" t="str">
        <f t="shared" si="10"/>
        <v>Telefon Spital</v>
      </c>
    </row>
    <row r="45" spans="1:8" s="172" customFormat="1" ht="10.199999999999999" customHeight="1" x14ac:dyDescent="0.2">
      <c r="A45" s="174" t="str">
        <f t="shared" ref="A45:D45" si="11">A28</f>
        <v>Leiter 8</v>
      </c>
      <c r="B45" s="175" t="str">
        <f t="shared" si="11"/>
        <v>Leiter</v>
      </c>
      <c r="C45" s="176">
        <f t="shared" si="11"/>
        <v>8</v>
      </c>
      <c r="D45" s="172">
        <f t="shared" si="11"/>
        <v>0</v>
      </c>
      <c r="E45" s="174"/>
      <c r="F45" s="175"/>
      <c r="G45" s="176"/>
    </row>
    <row r="46" spans="1:8" s="172" customFormat="1" ht="10.199999999999999" customHeight="1" x14ac:dyDescent="0.2">
      <c r="A46" s="181">
        <f t="shared" ref="A46:G46" si="12">A29</f>
        <v>0</v>
      </c>
      <c r="B46" s="182">
        <f t="shared" si="12"/>
        <v>0</v>
      </c>
      <c r="C46" s="183">
        <f t="shared" si="12"/>
        <v>0</v>
      </c>
      <c r="D46" s="182">
        <f t="shared" si="12"/>
        <v>0</v>
      </c>
      <c r="E46" s="184">
        <f t="shared" si="12"/>
        <v>0</v>
      </c>
      <c r="F46" s="185">
        <f t="shared" si="12"/>
        <v>0</v>
      </c>
      <c r="G46" s="186">
        <f t="shared" si="12"/>
        <v>0</v>
      </c>
    </row>
    <row r="47" spans="1:8" s="170" customFormat="1" ht="10.95" customHeight="1" x14ac:dyDescent="0.25">
      <c r="A47" s="187" t="str">
        <f t="shared" ref="A47" si="13">A30</f>
        <v>Hauskoordination</v>
      </c>
      <c r="B47" s="188"/>
      <c r="C47" s="189"/>
      <c r="D47" s="172">
        <f t="shared" ref="D47:E47" si="14">D30</f>
        <v>0</v>
      </c>
      <c r="E47" s="187" t="str">
        <f t="shared" si="14"/>
        <v>Küche</v>
      </c>
      <c r="F47" s="188"/>
      <c r="G47" s="189"/>
    </row>
    <row r="48" spans="1:8" s="172" customFormat="1" ht="10.199999999999999" customHeight="1" x14ac:dyDescent="0.25">
      <c r="A48" s="174" t="str">
        <f t="shared" ref="A48:G48" si="15">A31</f>
        <v>Hauskoordinator 1</v>
      </c>
      <c r="B48" s="175" t="str">
        <f t="shared" si="15"/>
        <v>Hauskoordinator</v>
      </c>
      <c r="C48" s="176">
        <f t="shared" si="15"/>
        <v>14</v>
      </c>
      <c r="D48" s="170">
        <f t="shared" si="15"/>
        <v>0</v>
      </c>
      <c r="E48" s="174" t="str">
        <f t="shared" si="15"/>
        <v>Küche 1</v>
      </c>
      <c r="F48" s="175" t="str">
        <f t="shared" si="15"/>
        <v>Küchenleitung</v>
      </c>
      <c r="G48" s="176">
        <f t="shared" si="15"/>
        <v>11</v>
      </c>
    </row>
    <row r="49" spans="1:8" s="182" customFormat="1" ht="10.050000000000001" customHeight="1" x14ac:dyDescent="0.2">
      <c r="A49" s="171" t="str">
        <f t="shared" ref="A49:G49" si="16">A32</f>
        <v>Hauskoordinator 2</v>
      </c>
      <c r="B49" s="172" t="str">
        <f t="shared" si="16"/>
        <v>Hauskoordinator</v>
      </c>
      <c r="C49" s="173">
        <f t="shared" si="16"/>
        <v>15</v>
      </c>
      <c r="D49" s="172">
        <f t="shared" si="16"/>
        <v>0</v>
      </c>
      <c r="E49" s="171" t="str">
        <f t="shared" si="16"/>
        <v>Küche 2</v>
      </c>
      <c r="F49" s="172" t="str">
        <f t="shared" si="16"/>
        <v>Küchenleitung</v>
      </c>
      <c r="G49" s="173">
        <f t="shared" si="16"/>
        <v>12</v>
      </c>
    </row>
    <row r="50" spans="1:8" s="170" customFormat="1" ht="10.95" customHeight="1" x14ac:dyDescent="0.25">
      <c r="A50" s="190"/>
      <c r="B50" s="191"/>
      <c r="C50" s="192"/>
      <c r="D50" s="172">
        <f t="shared" ref="D50:G50" si="17">D33</f>
        <v>0</v>
      </c>
      <c r="E50" s="190" t="str">
        <f t="shared" si="17"/>
        <v>Küche 3</v>
      </c>
      <c r="F50" s="191" t="str">
        <f t="shared" si="17"/>
        <v>Küchenleitung</v>
      </c>
      <c r="G50" s="192">
        <f t="shared" si="17"/>
        <v>13</v>
      </c>
    </row>
    <row r="51" spans="1:8" s="172" customFormat="1" ht="10.199999999999999" customHeight="1" x14ac:dyDescent="0.2">
      <c r="A51" s="182"/>
      <c r="B51" s="182"/>
      <c r="C51" s="193"/>
      <c r="D51" s="182"/>
      <c r="E51" s="182"/>
      <c r="F51" s="182"/>
      <c r="G51" s="193"/>
    </row>
    <row r="52" spans="1:8" s="172" customFormat="1" ht="10.199999999999999" customHeight="1" x14ac:dyDescent="0.25">
      <c r="A52" s="168" t="str">
        <f>A$1</f>
        <v>Leiterteam</v>
      </c>
      <c r="B52" s="168" t="s">
        <v>121</v>
      </c>
      <c r="C52" s="169" t="s">
        <v>278</v>
      </c>
      <c r="D52" s="170"/>
      <c r="E52" s="168" t="s">
        <v>279</v>
      </c>
      <c r="F52" s="168" t="s">
        <v>121</v>
      </c>
      <c r="G52" s="169" t="s">
        <v>278</v>
      </c>
      <c r="H52" s="177"/>
    </row>
    <row r="53" spans="1:8" s="172" customFormat="1" ht="10.199999999999999" customHeight="1" x14ac:dyDescent="0.2">
      <c r="A53" s="171" t="str">
        <f>A36</f>
        <v>Hauptleiter-/in</v>
      </c>
      <c r="B53" s="172" t="str">
        <f t="shared" ref="B53:G53" si="18">B36</f>
        <v>Hauptleitung</v>
      </c>
      <c r="C53" s="173" t="str">
        <f t="shared" si="18"/>
        <v>Handy</v>
      </c>
      <c r="D53" s="172">
        <f t="shared" si="18"/>
        <v>0</v>
      </c>
      <c r="E53" s="171" t="str">
        <f t="shared" si="18"/>
        <v>Leiter Sanität 1</v>
      </c>
      <c r="F53" s="172" t="str">
        <f t="shared" si="18"/>
        <v>Leiter Sanität</v>
      </c>
      <c r="G53" s="173">
        <f t="shared" si="18"/>
        <v>9</v>
      </c>
    </row>
    <row r="54" spans="1:8" s="172" customFormat="1" ht="10.199999999999999" customHeight="1" x14ac:dyDescent="0.2">
      <c r="A54" s="174" t="str">
        <f t="shared" ref="A54:G54" si="19">A37</f>
        <v>Hauptleiter-/in Stv.</v>
      </c>
      <c r="B54" s="175" t="str">
        <f t="shared" si="19"/>
        <v>Hauptleitung Stv.</v>
      </c>
      <c r="C54" s="176" t="str">
        <f t="shared" si="19"/>
        <v>Handy Stv.</v>
      </c>
      <c r="D54" s="177">
        <f t="shared" si="19"/>
        <v>0</v>
      </c>
      <c r="E54" s="174" t="str">
        <f t="shared" si="19"/>
        <v>Leiter Sanität 2</v>
      </c>
      <c r="F54" s="175" t="str">
        <f t="shared" si="19"/>
        <v>Sanität Stv.</v>
      </c>
      <c r="G54" s="176">
        <f t="shared" si="19"/>
        <v>10</v>
      </c>
    </row>
    <row r="55" spans="1:8" s="172" customFormat="1" ht="10.199999999999999" customHeight="1" x14ac:dyDescent="0.2">
      <c r="A55" s="171" t="str">
        <f t="shared" ref="A55:D55" si="20">A38</f>
        <v>Leiter 1</v>
      </c>
      <c r="B55" s="172" t="str">
        <f t="shared" si="20"/>
        <v>Leiter</v>
      </c>
      <c r="C55" s="173">
        <f t="shared" si="20"/>
        <v>1</v>
      </c>
      <c r="D55" s="172">
        <f t="shared" si="20"/>
        <v>0</v>
      </c>
      <c r="E55" s="171"/>
      <c r="G55" s="173"/>
    </row>
    <row r="56" spans="1:8" s="172" customFormat="1" ht="10.199999999999999" customHeight="1" x14ac:dyDescent="0.2">
      <c r="A56" s="174" t="str">
        <f t="shared" ref="A56:E56" si="21">A39</f>
        <v>Leiter 2</v>
      </c>
      <c r="B56" s="175" t="str">
        <f t="shared" si="21"/>
        <v>Leiter</v>
      </c>
      <c r="C56" s="176">
        <f t="shared" si="21"/>
        <v>2</v>
      </c>
      <c r="D56" s="172">
        <f t="shared" si="21"/>
        <v>0</v>
      </c>
      <c r="E56" s="178" t="str">
        <f t="shared" si="21"/>
        <v>Ärzte</v>
      </c>
      <c r="F56" s="179"/>
      <c r="G56" s="180"/>
    </row>
    <row r="57" spans="1:8" s="172" customFormat="1" ht="10.199999999999999" customHeight="1" x14ac:dyDescent="0.2">
      <c r="A57" s="171" t="str">
        <f t="shared" ref="A57:G57" si="22">A40</f>
        <v>Leiter 3</v>
      </c>
      <c r="B57" s="172" t="str">
        <f t="shared" si="22"/>
        <v>Leiter</v>
      </c>
      <c r="C57" s="173">
        <f t="shared" si="22"/>
        <v>3</v>
      </c>
      <c r="D57" s="172">
        <f t="shared" si="22"/>
        <v>0</v>
      </c>
      <c r="E57" s="171" t="str">
        <f t="shared" si="22"/>
        <v>Name Hausarzt</v>
      </c>
      <c r="F57" s="172" t="str">
        <f t="shared" si="22"/>
        <v>Allgemeinmedizin</v>
      </c>
      <c r="G57" s="173" t="str">
        <f t="shared" si="22"/>
        <v>Telefon Hausarzt</v>
      </c>
    </row>
    <row r="58" spans="1:8" s="172" customFormat="1" ht="10.199999999999999" customHeight="1" x14ac:dyDescent="0.2">
      <c r="A58" s="174" t="str">
        <f t="shared" ref="A58:G58" si="23">A41</f>
        <v>Leiter 4</v>
      </c>
      <c r="B58" s="175" t="str">
        <f t="shared" si="23"/>
        <v>Leiter</v>
      </c>
      <c r="C58" s="176">
        <f t="shared" si="23"/>
        <v>4</v>
      </c>
      <c r="D58" s="172">
        <f t="shared" si="23"/>
        <v>0</v>
      </c>
      <c r="E58" s="174" t="str">
        <f t="shared" si="23"/>
        <v>Name Kinderarzt</v>
      </c>
      <c r="F58" s="175" t="str">
        <f t="shared" si="23"/>
        <v>Kinderarzt</v>
      </c>
      <c r="G58" s="176" t="str">
        <f t="shared" si="23"/>
        <v>Telefon Kinderarzt</v>
      </c>
    </row>
    <row r="59" spans="1:8" s="172" customFormat="1" ht="10.199999999999999" customHeight="1" x14ac:dyDescent="0.2">
      <c r="A59" s="171" t="str">
        <f t="shared" ref="A59:G59" si="24">A42</f>
        <v>Leiter 5</v>
      </c>
      <c r="B59" s="172" t="str">
        <f t="shared" si="24"/>
        <v>Leiter</v>
      </c>
      <c r="C59" s="173">
        <f t="shared" si="24"/>
        <v>5</v>
      </c>
      <c r="D59" s="172">
        <f t="shared" si="24"/>
        <v>0</v>
      </c>
      <c r="E59" s="171" t="str">
        <f t="shared" si="24"/>
        <v>Name Augenarzt</v>
      </c>
      <c r="F59" s="172" t="str">
        <f t="shared" si="24"/>
        <v>Augenarzt</v>
      </c>
      <c r="G59" s="173" t="str">
        <f t="shared" si="24"/>
        <v>Telefon Augenarzt</v>
      </c>
    </row>
    <row r="60" spans="1:8" s="172" customFormat="1" ht="10.199999999999999" customHeight="1" x14ac:dyDescent="0.2">
      <c r="A60" s="174" t="str">
        <f t="shared" ref="A60:G60" si="25">A43</f>
        <v>Leiter 6</v>
      </c>
      <c r="B60" s="175" t="str">
        <f t="shared" si="25"/>
        <v>Leiter</v>
      </c>
      <c r="C60" s="176">
        <f t="shared" si="25"/>
        <v>6</v>
      </c>
      <c r="D60" s="172">
        <f t="shared" si="25"/>
        <v>0</v>
      </c>
      <c r="E60" s="174" t="str">
        <f t="shared" si="25"/>
        <v>Name Zahnarzt</v>
      </c>
      <c r="F60" s="175" t="str">
        <f t="shared" si="25"/>
        <v>Zahnarzt</v>
      </c>
      <c r="G60" s="176" t="str">
        <f t="shared" si="25"/>
        <v>Telefon Zahnarzt</v>
      </c>
    </row>
    <row r="61" spans="1:8" s="172" customFormat="1" ht="10.199999999999999" customHeight="1" x14ac:dyDescent="0.2">
      <c r="A61" s="171" t="str">
        <f t="shared" ref="A61:G61" si="26">A44</f>
        <v>Leiter 7</v>
      </c>
      <c r="B61" s="172" t="str">
        <f t="shared" si="26"/>
        <v>Leiter</v>
      </c>
      <c r="C61" s="173">
        <f t="shared" si="26"/>
        <v>7</v>
      </c>
      <c r="D61" s="172">
        <f t="shared" si="26"/>
        <v>0</v>
      </c>
      <c r="E61" s="171" t="str">
        <f t="shared" si="26"/>
        <v>Name Spital</v>
      </c>
      <c r="F61" s="172" t="str">
        <f t="shared" si="26"/>
        <v>Spital</v>
      </c>
      <c r="G61" s="173" t="str">
        <f t="shared" si="26"/>
        <v>Telefon Spital</v>
      </c>
    </row>
    <row r="62" spans="1:8" s="182" customFormat="1" ht="10.199999999999999" x14ac:dyDescent="0.2">
      <c r="A62" s="174" t="str">
        <f t="shared" ref="A62:D62" si="27">A45</f>
        <v>Leiter 8</v>
      </c>
      <c r="B62" s="175" t="str">
        <f t="shared" si="27"/>
        <v>Leiter</v>
      </c>
      <c r="C62" s="176">
        <f t="shared" si="27"/>
        <v>8</v>
      </c>
      <c r="D62" s="172">
        <f t="shared" si="27"/>
        <v>0</v>
      </c>
      <c r="E62" s="174"/>
      <c r="F62" s="175"/>
      <c r="G62" s="176"/>
    </row>
    <row r="63" spans="1:8" s="170" customFormat="1" ht="10.95" customHeight="1" x14ac:dyDescent="0.25">
      <c r="A63" s="181">
        <f t="shared" ref="A63:G63" si="28">A46</f>
        <v>0</v>
      </c>
      <c r="B63" s="182">
        <f t="shared" si="28"/>
        <v>0</v>
      </c>
      <c r="C63" s="183">
        <f t="shared" si="28"/>
        <v>0</v>
      </c>
      <c r="D63" s="182">
        <f t="shared" si="28"/>
        <v>0</v>
      </c>
      <c r="E63" s="184">
        <f t="shared" si="28"/>
        <v>0</v>
      </c>
      <c r="F63" s="185">
        <f t="shared" si="28"/>
        <v>0</v>
      </c>
      <c r="G63" s="186">
        <f t="shared" si="28"/>
        <v>0</v>
      </c>
    </row>
    <row r="64" spans="1:8" s="172" customFormat="1" ht="10.199999999999999" customHeight="1" x14ac:dyDescent="0.25">
      <c r="A64" s="187" t="str">
        <f t="shared" ref="A64" si="29">A47</f>
        <v>Hauskoordination</v>
      </c>
      <c r="B64" s="188"/>
      <c r="C64" s="189"/>
      <c r="D64" s="172">
        <f t="shared" ref="D64:E64" si="30">D47</f>
        <v>0</v>
      </c>
      <c r="E64" s="187" t="str">
        <f t="shared" si="30"/>
        <v>Küche</v>
      </c>
      <c r="F64" s="188"/>
      <c r="G64" s="189"/>
    </row>
    <row r="65" spans="1:8" s="182" customFormat="1" ht="10.050000000000001" customHeight="1" x14ac:dyDescent="0.25">
      <c r="A65" s="174" t="str">
        <f t="shared" ref="A65:G65" si="31">A48</f>
        <v>Hauskoordinator 1</v>
      </c>
      <c r="B65" s="175" t="str">
        <f t="shared" si="31"/>
        <v>Hauskoordinator</v>
      </c>
      <c r="C65" s="176">
        <f t="shared" si="31"/>
        <v>14</v>
      </c>
      <c r="D65" s="170">
        <f t="shared" si="31"/>
        <v>0</v>
      </c>
      <c r="E65" s="174" t="str">
        <f t="shared" si="31"/>
        <v>Küche 1</v>
      </c>
      <c r="F65" s="175" t="str">
        <f t="shared" si="31"/>
        <v>Küchenleitung</v>
      </c>
      <c r="G65" s="176">
        <f t="shared" si="31"/>
        <v>11</v>
      </c>
    </row>
    <row r="66" spans="1:8" s="170" customFormat="1" ht="10.95" customHeight="1" x14ac:dyDescent="0.25">
      <c r="A66" s="171" t="str">
        <f t="shared" ref="A66:G66" si="32">A49</f>
        <v>Hauskoordinator 2</v>
      </c>
      <c r="B66" s="172" t="str">
        <f t="shared" si="32"/>
        <v>Hauskoordinator</v>
      </c>
      <c r="C66" s="173">
        <f t="shared" si="32"/>
        <v>15</v>
      </c>
      <c r="D66" s="172">
        <f t="shared" si="32"/>
        <v>0</v>
      </c>
      <c r="E66" s="171" t="str">
        <f t="shared" si="32"/>
        <v>Küche 2</v>
      </c>
      <c r="F66" s="172" t="str">
        <f t="shared" si="32"/>
        <v>Küchenleitung</v>
      </c>
      <c r="G66" s="173">
        <f t="shared" si="32"/>
        <v>12</v>
      </c>
    </row>
    <row r="67" spans="1:8" s="172" customFormat="1" ht="10.199999999999999" customHeight="1" x14ac:dyDescent="0.2">
      <c r="A67" s="190"/>
      <c r="B67" s="191"/>
      <c r="C67" s="192"/>
      <c r="D67" s="172">
        <f t="shared" ref="D67:G67" si="33">D50</f>
        <v>0</v>
      </c>
      <c r="E67" s="190" t="str">
        <f t="shared" si="33"/>
        <v>Küche 3</v>
      </c>
      <c r="F67" s="191" t="str">
        <f t="shared" si="33"/>
        <v>Küchenleitung</v>
      </c>
      <c r="G67" s="192">
        <f t="shared" si="33"/>
        <v>13</v>
      </c>
    </row>
    <row r="68" spans="1:8" s="172" customFormat="1" ht="10.199999999999999" customHeight="1" x14ac:dyDescent="0.2">
      <c r="A68" s="182"/>
      <c r="B68" s="182"/>
      <c r="C68" s="193"/>
      <c r="D68" s="182"/>
      <c r="E68" s="182"/>
      <c r="F68" s="182"/>
      <c r="G68" s="193"/>
      <c r="H68" s="177"/>
    </row>
  </sheetData>
  <sheetProtection selectLockedCells="1"/>
  <pageMargins left="0.59055118110236227" right="0.59055118110236227" top="0.39370078740157483" bottom="0.39370078740157483"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0962A-D26D-4A31-9D6B-DF2EE13BF547}">
  <sheetPr codeName="Tabelle1">
    <tabColor theme="5" tint="0.39997558519241921"/>
  </sheetPr>
  <dimension ref="A1:G76"/>
  <sheetViews>
    <sheetView zoomScaleNormal="100" workbookViewId="0">
      <selection activeCell="A3" sqref="A3:D3"/>
    </sheetView>
  </sheetViews>
  <sheetFormatPr baseColWidth="10" defaultColWidth="11.44140625" defaultRowHeight="15" customHeight="1" x14ac:dyDescent="0.25"/>
  <cols>
    <col min="1" max="1" width="28.6640625" style="2" customWidth="1"/>
    <col min="2" max="3" width="15.33203125" style="2" customWidth="1"/>
    <col min="4" max="4" width="28.6640625" style="2" customWidth="1"/>
    <col min="5" max="5" width="12.5546875" style="2" bestFit="1" customWidth="1"/>
    <col min="6" max="16384" width="11.44140625" style="2"/>
  </cols>
  <sheetData>
    <row r="1" spans="1:7" s="1" customFormat="1" ht="45" customHeight="1" x14ac:dyDescent="0.4">
      <c r="A1" s="122" t="s">
        <v>316</v>
      </c>
    </row>
    <row r="2" spans="1:7" ht="6" customHeight="1" thickBot="1" x14ac:dyDescent="0.3"/>
    <row r="3" spans="1:7" s="3" customFormat="1" ht="19.95" customHeight="1" x14ac:dyDescent="0.25">
      <c r="A3" s="453" t="s">
        <v>24</v>
      </c>
      <c r="B3" s="454"/>
      <c r="C3" s="454"/>
      <c r="D3" s="455"/>
      <c r="F3" s="204" t="s">
        <v>155</v>
      </c>
    </row>
    <row r="4" spans="1:7" ht="15" customHeight="1" x14ac:dyDescent="0.25">
      <c r="A4" s="468" t="s">
        <v>25</v>
      </c>
      <c r="B4" s="469"/>
      <c r="C4" s="466" t="s">
        <v>26</v>
      </c>
      <c r="D4" s="467"/>
      <c r="E4" s="4"/>
      <c r="F4" s="205" t="s">
        <v>335</v>
      </c>
      <c r="G4" s="4"/>
    </row>
    <row r="5" spans="1:7" ht="12" customHeight="1" x14ac:dyDescent="0.25">
      <c r="A5" s="462" t="str">
        <f>Anmeldung!D7</f>
        <v>"Lagerart" - "Wer" ("wo")</v>
      </c>
      <c r="B5" s="463"/>
      <c r="C5" s="109" t="s">
        <v>27</v>
      </c>
      <c r="D5" s="111" t="s">
        <v>28</v>
      </c>
      <c r="E5" s="4"/>
      <c r="F5" s="205" t="s">
        <v>336</v>
      </c>
      <c r="G5" s="4"/>
    </row>
    <row r="6" spans="1:7" ht="19.95" customHeight="1" x14ac:dyDescent="0.25">
      <c r="A6" s="464"/>
      <c r="B6" s="465"/>
      <c r="C6" s="110">
        <f>Anmeldung!D15</f>
        <v>45479</v>
      </c>
      <c r="D6" s="112">
        <f>Anmeldung!E15</f>
        <v>45486</v>
      </c>
      <c r="E6" s="4"/>
      <c r="F6" s="172"/>
      <c r="G6" s="4"/>
    </row>
    <row r="7" spans="1:7" ht="13.95" customHeight="1" x14ac:dyDescent="0.25">
      <c r="A7" s="113" t="s">
        <v>29</v>
      </c>
      <c r="B7" s="456" t="s">
        <v>30</v>
      </c>
      <c r="C7" s="457"/>
      <c r="D7" s="458"/>
      <c r="E7" s="81"/>
      <c r="F7" s="172"/>
    </row>
    <row r="8" spans="1:7" ht="19.95" customHeight="1" x14ac:dyDescent="0.25">
      <c r="A8" s="114" t="str">
        <f>Anmeldung!D18</f>
        <v>Kinderlager, 8-16 Jahre</v>
      </c>
      <c r="B8" s="459" t="str">
        <f>Anmeldung!D22</f>
        <v>Graubünden, St.Gallen, Wil</v>
      </c>
      <c r="C8" s="460"/>
      <c r="D8" s="461"/>
      <c r="F8" s="172"/>
    </row>
    <row r="9" spans="1:7" s="82" customFormat="1" ht="16.05" customHeight="1" x14ac:dyDescent="0.25">
      <c r="A9" s="115" t="s">
        <v>31</v>
      </c>
      <c r="B9" s="372" t="s">
        <v>32</v>
      </c>
      <c r="C9" s="373"/>
      <c r="D9" s="116" t="s">
        <v>33</v>
      </c>
      <c r="F9" s="172"/>
    </row>
    <row r="10" spans="1:7" s="81" customFormat="1" ht="13.95" customHeight="1" x14ac:dyDescent="0.2">
      <c r="A10" s="124" t="s">
        <v>34</v>
      </c>
      <c r="B10" s="374" t="s">
        <v>34</v>
      </c>
      <c r="C10" s="375"/>
      <c r="D10" s="125" t="s">
        <v>34</v>
      </c>
      <c r="E10" s="4"/>
      <c r="F10" s="172"/>
    </row>
    <row r="11" spans="1:7" ht="18" customHeight="1" x14ac:dyDescent="0.25">
      <c r="A11" s="117" t="str">
        <f>VLOOKUP(Anmeldung!$D$25,Steuerung!$A:$E,1,0)</f>
        <v>Max Niedermann</v>
      </c>
      <c r="B11" s="376" t="str">
        <f>Anmeldung!D8</f>
        <v>Hauptleiter-/in</v>
      </c>
      <c r="C11" s="377"/>
      <c r="D11" s="118" t="s">
        <v>35</v>
      </c>
      <c r="E11" s="4"/>
      <c r="F11" s="172"/>
    </row>
    <row r="12" spans="1:7" s="81" customFormat="1" ht="13.95" customHeight="1" x14ac:dyDescent="0.2">
      <c r="A12" s="124" t="s">
        <v>36</v>
      </c>
      <c r="B12" s="374" t="s">
        <v>36</v>
      </c>
      <c r="C12" s="375"/>
      <c r="D12" s="126" t="s">
        <v>36</v>
      </c>
      <c r="E12" s="4"/>
      <c r="F12" s="172"/>
    </row>
    <row r="13" spans="1:7" ht="15" customHeight="1" x14ac:dyDescent="0.25">
      <c r="A13" s="117" t="str">
        <f>VLOOKUP(Anmeldung!$D$25,Steuerung!$A:$E,2,0)</f>
        <v>Bachwes 8</v>
      </c>
      <c r="B13" s="380" t="str">
        <f>Anmeldung!D9</f>
        <v>Strasse</v>
      </c>
      <c r="C13" s="381"/>
      <c r="D13" s="119"/>
      <c r="E13" s="4"/>
      <c r="F13" s="172"/>
    </row>
    <row r="14" spans="1:7" ht="15" customHeight="1" x14ac:dyDescent="0.25">
      <c r="A14" s="117" t="str">
        <f>VLOOKUP(Anmeldung!$D$25,Steuerung!$A:$E,3,0)</f>
        <v>CH-9247 Henau</v>
      </c>
      <c r="B14" s="378" t="str">
        <f>Anmeldung!D10</f>
        <v>PLZ / Ort</v>
      </c>
      <c r="C14" s="379"/>
      <c r="D14" s="120"/>
      <c r="E14" s="4"/>
      <c r="F14" s="182"/>
    </row>
    <row r="15" spans="1:7" s="81" customFormat="1" ht="13.95" customHeight="1" x14ac:dyDescent="0.2">
      <c r="A15" s="124" t="s">
        <v>39</v>
      </c>
      <c r="B15" s="374" t="s">
        <v>39</v>
      </c>
      <c r="C15" s="375"/>
      <c r="D15" s="126" t="s">
        <v>39</v>
      </c>
      <c r="E15" s="4"/>
      <c r="F15" s="172"/>
    </row>
    <row r="16" spans="1:7" ht="18" customHeight="1" x14ac:dyDescent="0.25">
      <c r="A16" s="117" t="str">
        <f>VLOOKUP(Anmeldung!$D$25,Steuerung!$A:$E,4,0)</f>
        <v>079 345 36 00</v>
      </c>
      <c r="B16" s="376" t="str">
        <f>Anmeldung!D12</f>
        <v>Handy</v>
      </c>
      <c r="C16" s="377"/>
      <c r="D16" s="118"/>
      <c r="E16" s="4"/>
      <c r="F16" s="170"/>
      <c r="G16" s="4"/>
    </row>
    <row r="17" spans="1:7" s="81" customFormat="1" ht="13.95" customHeight="1" x14ac:dyDescent="0.2">
      <c r="A17" s="124" t="s">
        <v>41</v>
      </c>
      <c r="B17" s="374" t="s">
        <v>41</v>
      </c>
      <c r="C17" s="375"/>
      <c r="D17" s="126" t="s">
        <v>41</v>
      </c>
      <c r="E17" s="4"/>
      <c r="G17" s="4"/>
    </row>
    <row r="18" spans="1:7" ht="18" customHeight="1" thickBot="1" x14ac:dyDescent="0.3">
      <c r="A18" s="117" t="str">
        <f>VLOOKUP(Anmeldung!$D$25,Steuerung!$A:$E,5,0)</f>
        <v>m.niedermann@kre-aktive.ch</v>
      </c>
      <c r="B18" s="402" t="str">
        <f>Anmeldung!D13</f>
        <v>Mail</v>
      </c>
      <c r="C18" s="403"/>
      <c r="D18" s="121"/>
      <c r="E18" s="4"/>
      <c r="G18" s="4"/>
    </row>
    <row r="19" spans="1:7" ht="3" customHeight="1" thickBot="1" x14ac:dyDescent="0.3"/>
    <row r="20" spans="1:7" s="3" customFormat="1" ht="19.95" customHeight="1" x14ac:dyDescent="0.3">
      <c r="A20" s="388" t="s">
        <v>43</v>
      </c>
      <c r="B20" s="389"/>
      <c r="C20" s="389"/>
      <c r="D20" s="390"/>
    </row>
    <row r="21" spans="1:7" ht="34.950000000000003" customHeight="1" x14ac:dyDescent="0.25">
      <c r="A21" s="399" t="s">
        <v>243</v>
      </c>
      <c r="B21" s="400"/>
      <c r="C21" s="401"/>
      <c r="D21" s="88" t="s">
        <v>44</v>
      </c>
    </row>
    <row r="22" spans="1:7" ht="34.950000000000003" customHeight="1" thickBot="1" x14ac:dyDescent="0.3">
      <c r="A22" s="404" t="s">
        <v>45</v>
      </c>
      <c r="B22" s="405"/>
      <c r="C22" s="405"/>
      <c r="D22" s="123" t="s">
        <v>44</v>
      </c>
    </row>
    <row r="23" spans="1:7" ht="18" customHeight="1" x14ac:dyDescent="0.25">
      <c r="A23" s="391" t="s">
        <v>46</v>
      </c>
      <c r="B23" s="392"/>
      <c r="C23" s="392"/>
      <c r="D23" s="393"/>
    </row>
    <row r="24" spans="1:7" ht="30.75" customHeight="1" x14ac:dyDescent="0.25">
      <c r="A24" s="85" t="s">
        <v>47</v>
      </c>
      <c r="B24" s="383" t="s">
        <v>48</v>
      </c>
      <c r="C24" s="384"/>
      <c r="D24" s="5" t="s">
        <v>49</v>
      </c>
    </row>
    <row r="25" spans="1:7" ht="21" customHeight="1" thickBot="1" x14ac:dyDescent="0.3">
      <c r="A25" s="86">
        <f>Anmeldung!D19+Anmeldung!D20</f>
        <v>51</v>
      </c>
      <c r="B25" s="394">
        <f>IF(Anmeldung!G15&lt;8,Anmeldung!G15,7)</f>
        <v>7</v>
      </c>
      <c r="C25" s="395"/>
      <c r="D25" s="6" t="s">
        <v>50</v>
      </c>
    </row>
    <row r="26" spans="1:7" ht="18" customHeight="1" x14ac:dyDescent="0.25">
      <c r="A26" s="391" t="s">
        <v>242</v>
      </c>
      <c r="B26" s="392"/>
      <c r="C26" s="396"/>
      <c r="D26" s="7" t="s">
        <v>50</v>
      </c>
    </row>
    <row r="27" spans="1:7" ht="21" customHeight="1" x14ac:dyDescent="0.25">
      <c r="A27" s="8" t="s">
        <v>51</v>
      </c>
      <c r="B27" s="397"/>
      <c r="C27" s="397"/>
      <c r="D27" s="398"/>
    </row>
    <row r="28" spans="1:7" ht="21" customHeight="1" thickBot="1" x14ac:dyDescent="0.3">
      <c r="A28" s="412"/>
      <c r="B28" s="413"/>
      <c r="C28" s="413"/>
      <c r="D28" s="414"/>
    </row>
    <row r="29" spans="1:7" ht="18" customHeight="1" x14ac:dyDescent="0.25">
      <c r="A29" s="391" t="s">
        <v>52</v>
      </c>
      <c r="B29" s="392"/>
      <c r="C29" s="396"/>
      <c r="D29" s="9" t="s">
        <v>44</v>
      </c>
    </row>
    <row r="30" spans="1:7" ht="21" customHeight="1" x14ac:dyDescent="0.25">
      <c r="A30" s="8" t="s">
        <v>51</v>
      </c>
      <c r="B30" s="397"/>
      <c r="C30" s="397"/>
      <c r="D30" s="398"/>
    </row>
    <row r="31" spans="1:7" ht="18" customHeight="1" thickBot="1" x14ac:dyDescent="0.3">
      <c r="A31" s="412"/>
      <c r="B31" s="413"/>
      <c r="C31" s="413"/>
      <c r="D31" s="414"/>
    </row>
    <row r="32" spans="1:7" ht="3" customHeight="1" thickBot="1" x14ac:dyDescent="0.3">
      <c r="A32" s="8"/>
      <c r="D32" s="89"/>
    </row>
    <row r="33" spans="1:4" ht="19.95" customHeight="1" thickBot="1" x14ac:dyDescent="0.3">
      <c r="A33" s="385" t="s">
        <v>53</v>
      </c>
      <c r="B33" s="386"/>
      <c r="C33" s="386"/>
      <c r="D33" s="387"/>
    </row>
    <row r="34" spans="1:4" ht="16.05" customHeight="1" x14ac:dyDescent="0.25">
      <c r="A34" s="415" t="s">
        <v>54</v>
      </c>
      <c r="B34" s="416"/>
      <c r="C34" s="417"/>
      <c r="D34" s="10" t="s">
        <v>44</v>
      </c>
    </row>
    <row r="35" spans="1:4" ht="16.05" customHeight="1" x14ac:dyDescent="0.25">
      <c r="A35" s="382" t="s">
        <v>55</v>
      </c>
      <c r="B35" s="383"/>
      <c r="C35" s="384"/>
      <c r="D35" s="11" t="s">
        <v>44</v>
      </c>
    </row>
    <row r="36" spans="1:4" ht="16.05" customHeight="1" x14ac:dyDescent="0.25">
      <c r="A36" s="382" t="s">
        <v>56</v>
      </c>
      <c r="B36" s="383"/>
      <c r="C36" s="384"/>
      <c r="D36" s="11" t="s">
        <v>44</v>
      </c>
    </row>
    <row r="37" spans="1:4" ht="16.05" customHeight="1" x14ac:dyDescent="0.25">
      <c r="A37" s="382" t="s">
        <v>57</v>
      </c>
      <c r="B37" s="383"/>
      <c r="C37" s="384"/>
      <c r="D37" s="11" t="s">
        <v>44</v>
      </c>
    </row>
    <row r="38" spans="1:4" ht="16.05" customHeight="1" thickBot="1" x14ac:dyDescent="0.3">
      <c r="A38" s="382" t="s">
        <v>58</v>
      </c>
      <c r="B38" s="383"/>
      <c r="C38" s="384"/>
      <c r="D38" s="11" t="s">
        <v>44</v>
      </c>
    </row>
    <row r="39" spans="1:4" ht="19.95" customHeight="1" thickBot="1" x14ac:dyDescent="0.3">
      <c r="A39" s="385" t="s">
        <v>59</v>
      </c>
      <c r="B39" s="386"/>
      <c r="C39" s="386"/>
      <c r="D39" s="387"/>
    </row>
    <row r="40" spans="1:4" ht="16.05" customHeight="1" x14ac:dyDescent="0.25">
      <c r="A40" s="415" t="s">
        <v>60</v>
      </c>
      <c r="B40" s="416"/>
      <c r="C40" s="417"/>
      <c r="D40" s="9" t="s">
        <v>44</v>
      </c>
    </row>
    <row r="41" spans="1:4" ht="16.05" customHeight="1" x14ac:dyDescent="0.25">
      <c r="A41" s="382" t="s">
        <v>245</v>
      </c>
      <c r="B41" s="383"/>
      <c r="C41" s="384"/>
      <c r="D41" s="11" t="s">
        <v>44</v>
      </c>
    </row>
    <row r="42" spans="1:4" ht="16.05" customHeight="1" x14ac:dyDescent="0.25">
      <c r="A42" s="382" t="s">
        <v>61</v>
      </c>
      <c r="B42" s="383"/>
      <c r="C42" s="384"/>
      <c r="D42" s="11" t="s">
        <v>62</v>
      </c>
    </row>
    <row r="43" spans="1:4" ht="16.05" customHeight="1" thickBot="1" x14ac:dyDescent="0.3">
      <c r="A43" s="421"/>
      <c r="B43" s="422"/>
      <c r="C43" s="422"/>
      <c r="D43" s="423"/>
    </row>
    <row r="44" spans="1:4" ht="3" customHeight="1" thickBot="1" x14ac:dyDescent="0.3">
      <c r="A44" s="13"/>
    </row>
    <row r="45" spans="1:4" s="3" customFormat="1" ht="19.95" customHeight="1" x14ac:dyDescent="0.3">
      <c r="A45" s="90" t="s">
        <v>63</v>
      </c>
      <c r="B45" s="91"/>
      <c r="C45" s="91"/>
      <c r="D45" s="92"/>
    </row>
    <row r="46" spans="1:4" ht="16.05" customHeight="1" x14ac:dyDescent="0.25">
      <c r="A46" s="382" t="s">
        <v>64</v>
      </c>
      <c r="B46" s="383"/>
      <c r="C46" s="384"/>
      <c r="D46" s="12" t="s">
        <v>44</v>
      </c>
    </row>
    <row r="47" spans="1:4" ht="16.05" customHeight="1" x14ac:dyDescent="0.25">
      <c r="A47" s="418" t="s">
        <v>65</v>
      </c>
      <c r="B47" s="419"/>
      <c r="C47" s="419"/>
      <c r="D47" s="420"/>
    </row>
    <row r="48" spans="1:4" ht="18.75" customHeight="1" x14ac:dyDescent="0.25">
      <c r="A48" s="406"/>
      <c r="B48" s="407"/>
      <c r="C48" s="407"/>
      <c r="D48" s="408"/>
    </row>
    <row r="49" spans="1:4" ht="13.5" customHeight="1" x14ac:dyDescent="0.25">
      <c r="A49" s="409"/>
      <c r="B49" s="410"/>
      <c r="C49" s="410"/>
      <c r="D49" s="411"/>
    </row>
    <row r="50" spans="1:4" ht="16.05" customHeight="1" x14ac:dyDescent="0.25">
      <c r="A50" s="424" t="s">
        <v>63</v>
      </c>
      <c r="B50" s="397"/>
      <c r="C50" s="425"/>
      <c r="D50" s="14" t="s">
        <v>44</v>
      </c>
    </row>
    <row r="51" spans="1:4" ht="16.05" customHeight="1" x14ac:dyDescent="0.25">
      <c r="A51" s="426" t="s">
        <v>66</v>
      </c>
      <c r="B51" s="427"/>
      <c r="C51" s="427"/>
      <c r="D51" s="428"/>
    </row>
    <row r="52" spans="1:4" ht="21" customHeight="1" thickBot="1" x14ac:dyDescent="0.3">
      <c r="A52" s="412"/>
      <c r="B52" s="413"/>
      <c r="C52" s="413"/>
      <c r="D52" s="414"/>
    </row>
    <row r="53" spans="1:4" ht="17.25" customHeight="1" x14ac:dyDescent="0.25">
      <c r="A53" s="429" t="s">
        <v>67</v>
      </c>
      <c r="B53" s="430"/>
      <c r="C53" s="431"/>
      <c r="D53" s="93" t="s">
        <v>44</v>
      </c>
    </row>
    <row r="54" spans="1:4" ht="21" customHeight="1" thickBot="1" x14ac:dyDescent="0.3">
      <c r="A54" s="412"/>
      <c r="B54" s="413"/>
      <c r="C54" s="413"/>
      <c r="D54" s="414"/>
    </row>
    <row r="55" spans="1:4" ht="5.0999999999999996" customHeight="1" x14ac:dyDescent="0.25">
      <c r="A55" s="94"/>
      <c r="B55" s="15"/>
      <c r="C55" s="15"/>
      <c r="D55" s="95"/>
    </row>
    <row r="56" spans="1:4" s="3" customFormat="1" ht="19.95" customHeight="1" x14ac:dyDescent="0.25">
      <c r="A56" s="432" t="s">
        <v>68</v>
      </c>
      <c r="B56" s="433"/>
      <c r="C56" s="433"/>
      <c r="D56" s="434"/>
    </row>
    <row r="57" spans="1:4" ht="16.05" customHeight="1" x14ac:dyDescent="0.25">
      <c r="A57" s="435" t="s">
        <v>69</v>
      </c>
      <c r="B57" s="436"/>
      <c r="C57" s="437"/>
      <c r="D57" s="96" t="s">
        <v>62</v>
      </c>
    </row>
    <row r="58" spans="1:4" ht="16.05" customHeight="1" x14ac:dyDescent="0.25">
      <c r="A58" s="87" t="s">
        <v>70</v>
      </c>
      <c r="B58" s="438" t="s">
        <v>18</v>
      </c>
      <c r="C58" s="384"/>
      <c r="D58" s="97" t="s">
        <v>71</v>
      </c>
    </row>
    <row r="59" spans="1:4" ht="21" customHeight="1" x14ac:dyDescent="0.25">
      <c r="A59" s="129">
        <f>Anmeldung!D19</f>
        <v>40</v>
      </c>
      <c r="B59" s="438">
        <f>Anmeldung!D20</f>
        <v>11</v>
      </c>
      <c r="C59" s="384"/>
      <c r="D59" s="98"/>
    </row>
    <row r="60" spans="1:4" ht="16.05" customHeight="1" x14ac:dyDescent="0.25">
      <c r="A60" s="442" t="s">
        <v>72</v>
      </c>
      <c r="B60" s="443"/>
      <c r="C60" s="444"/>
      <c r="D60" s="99" t="s">
        <v>44</v>
      </c>
    </row>
    <row r="61" spans="1:4" ht="16.05" customHeight="1" x14ac:dyDescent="0.25">
      <c r="A61" s="442" t="s">
        <v>73</v>
      </c>
      <c r="B61" s="443"/>
      <c r="C61" s="444"/>
      <c r="D61" s="100"/>
    </row>
    <row r="62" spans="1:4" ht="16.05" customHeight="1" x14ac:dyDescent="0.25">
      <c r="A62" s="442" t="s">
        <v>74</v>
      </c>
      <c r="B62" s="443"/>
      <c r="C62" s="444"/>
      <c r="D62" s="101" t="s">
        <v>44</v>
      </c>
    </row>
    <row r="63" spans="1:4" ht="16.05" customHeight="1" x14ac:dyDescent="0.25">
      <c r="A63" s="442" t="s">
        <v>75</v>
      </c>
      <c r="B63" s="443"/>
      <c r="C63" s="444"/>
      <c r="D63" s="101" t="s">
        <v>44</v>
      </c>
    </row>
    <row r="64" spans="1:4" ht="16.05" customHeight="1" x14ac:dyDescent="0.25">
      <c r="A64" s="442" t="s">
        <v>76</v>
      </c>
      <c r="B64" s="443"/>
      <c r="C64" s="444"/>
      <c r="D64" s="101" t="s">
        <v>44</v>
      </c>
    </row>
    <row r="65" spans="1:4" ht="16.05" customHeight="1" x14ac:dyDescent="0.25">
      <c r="A65" s="445" t="s">
        <v>77</v>
      </c>
      <c r="B65" s="446"/>
      <c r="C65" s="447"/>
      <c r="D65" s="101" t="s">
        <v>44</v>
      </c>
    </row>
    <row r="66" spans="1:4" ht="16.05" customHeight="1" x14ac:dyDescent="0.25">
      <c r="A66" s="445" t="s">
        <v>78</v>
      </c>
      <c r="B66" s="446"/>
      <c r="C66" s="447"/>
      <c r="D66" s="101" t="s">
        <v>44</v>
      </c>
    </row>
    <row r="67" spans="1:4" ht="16.05" customHeight="1" x14ac:dyDescent="0.25">
      <c r="A67" s="445" t="s">
        <v>79</v>
      </c>
      <c r="B67" s="446"/>
      <c r="C67" s="447"/>
      <c r="D67" s="101" t="s">
        <v>44</v>
      </c>
    </row>
    <row r="68" spans="1:4" s="17" customFormat="1" ht="19.95" customHeight="1" x14ac:dyDescent="0.3">
      <c r="A68" s="432" t="s">
        <v>80</v>
      </c>
      <c r="B68" s="433"/>
      <c r="C68" s="433"/>
      <c r="D68" s="434"/>
    </row>
    <row r="69" spans="1:4" ht="16.05" customHeight="1" x14ac:dyDescent="0.25">
      <c r="A69" s="382" t="s">
        <v>244</v>
      </c>
      <c r="B69" s="383"/>
      <c r="C69" s="384"/>
      <c r="D69" s="102" t="s">
        <v>44</v>
      </c>
    </row>
    <row r="70" spans="1:4" ht="16.05" customHeight="1" x14ac:dyDescent="0.25">
      <c r="A70" s="382" t="s">
        <v>81</v>
      </c>
      <c r="B70" s="383"/>
      <c r="C70" s="384"/>
      <c r="D70" s="102" t="s">
        <v>44</v>
      </c>
    </row>
    <row r="71" spans="1:4" s="3" customFormat="1" ht="19.95" customHeight="1" x14ac:dyDescent="0.3">
      <c r="A71" s="439" t="s">
        <v>82</v>
      </c>
      <c r="B71" s="440"/>
      <c r="C71" s="440"/>
      <c r="D71" s="441"/>
    </row>
    <row r="72" spans="1:4" ht="16.05" customHeight="1" x14ac:dyDescent="0.25">
      <c r="A72" s="103" t="s">
        <v>31</v>
      </c>
      <c r="B72" s="448" t="s">
        <v>83</v>
      </c>
      <c r="C72" s="425"/>
      <c r="D72" s="104" t="s">
        <v>84</v>
      </c>
    </row>
    <row r="73" spans="1:4" s="81" customFormat="1" ht="12" customHeight="1" x14ac:dyDescent="0.2">
      <c r="A73" s="127" t="s">
        <v>85</v>
      </c>
      <c r="B73" s="374" t="s">
        <v>85</v>
      </c>
      <c r="C73" s="375"/>
      <c r="D73" s="128" t="s">
        <v>85</v>
      </c>
    </row>
    <row r="74" spans="1:4" s="16" customFormat="1" ht="25.05" customHeight="1" x14ac:dyDescent="0.3">
      <c r="A74" s="107"/>
      <c r="B74" s="451"/>
      <c r="C74" s="452"/>
      <c r="D74" s="108"/>
    </row>
    <row r="75" spans="1:4" s="81" customFormat="1" ht="12" customHeight="1" x14ac:dyDescent="0.2">
      <c r="A75" s="127" t="s">
        <v>86</v>
      </c>
      <c r="B75" s="449" t="s">
        <v>86</v>
      </c>
      <c r="C75" s="450"/>
      <c r="D75" s="128" t="s">
        <v>86</v>
      </c>
    </row>
    <row r="76" spans="1:4" s="16" customFormat="1" ht="25.05" customHeight="1" thickBot="1" x14ac:dyDescent="0.3">
      <c r="A76" s="105" t="str">
        <f>Anmeldung!D25</f>
        <v>Max Niedermann</v>
      </c>
      <c r="B76" s="402" t="str">
        <f>Anmeldung!D8</f>
        <v>Hauptleiter-/in</v>
      </c>
      <c r="C76" s="403"/>
      <c r="D76" s="106"/>
    </row>
  </sheetData>
  <mergeCells count="68">
    <mergeCell ref="A3:D3"/>
    <mergeCell ref="B7:D7"/>
    <mergeCell ref="B8:D8"/>
    <mergeCell ref="A5:B6"/>
    <mergeCell ref="C4:D4"/>
    <mergeCell ref="A4:B4"/>
    <mergeCell ref="B72:C72"/>
    <mergeCell ref="B73:C73"/>
    <mergeCell ref="B75:C75"/>
    <mergeCell ref="B74:C74"/>
    <mergeCell ref="B76:C76"/>
    <mergeCell ref="B58:C58"/>
    <mergeCell ref="B59:C59"/>
    <mergeCell ref="A71:D71"/>
    <mergeCell ref="A69:C69"/>
    <mergeCell ref="A70:C70"/>
    <mergeCell ref="A64:C64"/>
    <mergeCell ref="A65:C65"/>
    <mergeCell ref="A66:C66"/>
    <mergeCell ref="A67:C67"/>
    <mergeCell ref="A68:D68"/>
    <mergeCell ref="A63:C63"/>
    <mergeCell ref="A62:C62"/>
    <mergeCell ref="A60:C60"/>
    <mergeCell ref="A61:C61"/>
    <mergeCell ref="A50:C50"/>
    <mergeCell ref="A51:D51"/>
    <mergeCell ref="A53:C53"/>
    <mergeCell ref="A56:D56"/>
    <mergeCell ref="A57:C57"/>
    <mergeCell ref="A52:D52"/>
    <mergeCell ref="A54:D54"/>
    <mergeCell ref="A48:D49"/>
    <mergeCell ref="B30:D30"/>
    <mergeCell ref="A33:D33"/>
    <mergeCell ref="A28:D28"/>
    <mergeCell ref="A31:D31"/>
    <mergeCell ref="A34:C34"/>
    <mergeCell ref="A35:C35"/>
    <mergeCell ref="A36:C36"/>
    <mergeCell ref="A37:C37"/>
    <mergeCell ref="A46:C46"/>
    <mergeCell ref="A47:D47"/>
    <mergeCell ref="A43:D43"/>
    <mergeCell ref="A40:C40"/>
    <mergeCell ref="A41:C41"/>
    <mergeCell ref="A42:C42"/>
    <mergeCell ref="A39:D39"/>
    <mergeCell ref="B15:C15"/>
    <mergeCell ref="A20:D20"/>
    <mergeCell ref="B16:C16"/>
    <mergeCell ref="A23:D23"/>
    <mergeCell ref="B24:C24"/>
    <mergeCell ref="B25:C25"/>
    <mergeCell ref="A38:C38"/>
    <mergeCell ref="A29:C29"/>
    <mergeCell ref="A26:C26"/>
    <mergeCell ref="B27:D27"/>
    <mergeCell ref="A21:C21"/>
    <mergeCell ref="B17:C17"/>
    <mergeCell ref="B18:C18"/>
    <mergeCell ref="A22:C22"/>
    <mergeCell ref="B9:C9"/>
    <mergeCell ref="B10:C10"/>
    <mergeCell ref="B11:C11"/>
    <mergeCell ref="B12:C12"/>
    <mergeCell ref="B14:C14"/>
    <mergeCell ref="B13:C13"/>
  </mergeCells>
  <pageMargins left="0.70866141732283472" right="0.59055118110236227" top="0.39370078740157483" bottom="0.39370078740157483" header="0.31496062992125984" footer="0.31496062992125984"/>
  <pageSetup paperSize="9" orientation="portrait" horizontalDpi="4294967293" verticalDpi="4294967293"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7</vt:i4>
      </vt:variant>
    </vt:vector>
  </HeadingPairs>
  <TitlesOfParts>
    <vt:vector size="19" baseType="lpstr">
      <vt:lpstr>Anmeldung</vt:lpstr>
      <vt:lpstr>Wochenplan</vt:lpstr>
      <vt:lpstr>Gesundheitsblatt</vt:lpstr>
      <vt:lpstr>Leiterteam</vt:lpstr>
      <vt:lpstr>Budget</vt:lpstr>
      <vt:lpstr>Berechnungen</vt:lpstr>
      <vt:lpstr>Sicherheitskonzept</vt:lpstr>
      <vt:lpstr>Notfall-Karten</vt:lpstr>
      <vt:lpstr>Coaching Checkliste</vt:lpstr>
      <vt:lpstr>NAK DIAKONIA</vt:lpstr>
      <vt:lpstr>Terminplan</vt:lpstr>
      <vt:lpstr>Steuerung</vt:lpstr>
      <vt:lpstr>'Coaching Checkliste'!Impression_des_titres</vt:lpstr>
      <vt:lpstr>Gesundheitsblatt!Impression_des_titres</vt:lpstr>
      <vt:lpstr>'NAK DIAKONIA'!Impression_des_titres</vt:lpstr>
      <vt:lpstr>Anmeldung!Zone_d_impression</vt:lpstr>
      <vt:lpstr>Gesundheitsblatt!Zone_d_impression</vt:lpstr>
      <vt:lpstr>'Notfall-Karten'!Zone_d_impression</vt:lpstr>
      <vt:lpstr>Wochenplan!Zone_d_impression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Max Niedermann</dc:creator>
  <cp:keywords/>
  <dc:description/>
  <cp:lastModifiedBy>rolf loosli</cp:lastModifiedBy>
  <cp:revision/>
  <cp:lastPrinted>2025-10-16T02:51:54Z</cp:lastPrinted>
  <dcterms:created xsi:type="dcterms:W3CDTF">2023-09-07T19:02:19Z</dcterms:created>
  <dcterms:modified xsi:type="dcterms:W3CDTF">2025-10-16T02:52:09Z</dcterms:modified>
  <cp:category/>
  <cp:contentStatus/>
</cp:coreProperties>
</file>